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20" windowWidth="19440" windowHeight="11760" tabRatio="639"/>
  </bookViews>
  <sheets>
    <sheet name="2 Объем трудозатрат и стоимости" sheetId="1" r:id="rId1"/>
  </sheets>
  <definedNames>
    <definedName name="_xlnm.Print_Titles" localSheetId="0">'2 Объем трудозатрат и стоимости'!$8:$10</definedName>
    <definedName name="_xlnm.Print_Area" localSheetId="0">'2 Объем трудозатрат и стоимости'!$A$3:$AL$92</definedName>
  </definedNames>
  <calcPr calcId="145621"/>
</workbook>
</file>

<file path=xl/calcChain.xml><?xml version="1.0" encoding="utf-8"?>
<calcChain xmlns="http://schemas.openxmlformats.org/spreadsheetml/2006/main">
  <c r="L40" i="1" l="1"/>
  <c r="K50" i="1"/>
  <c r="T51" i="1" l="1"/>
  <c r="AB51" i="1" s="1"/>
  <c r="AJ51" i="1" s="1"/>
  <c r="AL51" i="1" s="1"/>
  <c r="S51" i="1"/>
  <c r="AA51" i="1" s="1"/>
  <c r="AI51" i="1" s="1"/>
  <c r="AK51" i="1" s="1"/>
  <c r="L39" i="1"/>
  <c r="D30" i="1" l="1"/>
  <c r="L83" i="1"/>
  <c r="T83" i="1" s="1"/>
  <c r="AB83" i="1" s="1"/>
  <c r="AJ83" i="1" s="1"/>
  <c r="AL83" i="1" s="1"/>
  <c r="K83" i="1"/>
  <c r="S83" i="1" l="1"/>
  <c r="AA83" i="1" s="1"/>
  <c r="AI83" i="1" s="1"/>
  <c r="AK83" i="1" s="1"/>
  <c r="L50" i="1"/>
  <c r="T50" i="1" s="1"/>
  <c r="AB50" i="1" s="1"/>
  <c r="AJ50" i="1" s="1"/>
  <c r="AL50" i="1" s="1"/>
  <c r="S50" i="1"/>
  <c r="AA50" i="1" s="1"/>
  <c r="AI50" i="1" s="1"/>
  <c r="AK50" i="1" s="1"/>
  <c r="AL13" i="1" l="1"/>
  <c r="AJ13" i="1"/>
  <c r="AB13" i="1"/>
  <c r="T13" i="1"/>
  <c r="L84" i="1" l="1"/>
  <c r="T84" i="1" s="1"/>
  <c r="AB84" i="1" s="1"/>
  <c r="AJ84" i="1" s="1"/>
  <c r="AL84" i="1" s="1"/>
  <c r="K84" i="1"/>
  <c r="S84" i="1" s="1"/>
  <c r="AA84" i="1" s="1"/>
  <c r="AI84" i="1" s="1"/>
  <c r="AK84" i="1" s="1"/>
  <c r="K80" i="1"/>
  <c r="K77" i="1"/>
  <c r="L75" i="1"/>
  <c r="T75" i="1" s="1"/>
  <c r="AB75" i="1" s="1"/>
  <c r="AJ75" i="1" s="1"/>
  <c r="AL75" i="1" s="1"/>
  <c r="K75" i="1"/>
  <c r="S75" i="1" s="1"/>
  <c r="AA75" i="1" s="1"/>
  <c r="AI75" i="1" s="1"/>
  <c r="AK75" i="1" s="1"/>
  <c r="L74" i="1"/>
  <c r="T74" i="1" s="1"/>
  <c r="AB74" i="1" s="1"/>
  <c r="AJ74" i="1" s="1"/>
  <c r="AL74" i="1" s="1"/>
  <c r="K74" i="1"/>
  <c r="S74" i="1" s="1"/>
  <c r="AA74" i="1" s="1"/>
  <c r="AI74" i="1" s="1"/>
  <c r="AK74" i="1" s="1"/>
  <c r="L73" i="1"/>
  <c r="T73" i="1" s="1"/>
  <c r="AB73" i="1" s="1"/>
  <c r="AJ73" i="1" s="1"/>
  <c r="AL73" i="1" s="1"/>
  <c r="K73" i="1"/>
  <c r="S73" i="1" s="1"/>
  <c r="AA73" i="1" s="1"/>
  <c r="AI73" i="1" s="1"/>
  <c r="AK73" i="1" s="1"/>
  <c r="L72" i="1"/>
  <c r="T72" i="1" s="1"/>
  <c r="AB72" i="1" s="1"/>
  <c r="AJ72" i="1" s="1"/>
  <c r="AL72" i="1" s="1"/>
  <c r="K72" i="1"/>
  <c r="S72" i="1" s="1"/>
  <c r="AA72" i="1" s="1"/>
  <c r="AI72" i="1" s="1"/>
  <c r="AK72" i="1" s="1"/>
  <c r="L70" i="1"/>
  <c r="T70" i="1" s="1"/>
  <c r="AB70" i="1" s="1"/>
  <c r="AJ70" i="1" s="1"/>
  <c r="AL70" i="1" s="1"/>
  <c r="K70" i="1"/>
  <c r="S70" i="1" s="1"/>
  <c r="AA70" i="1" s="1"/>
  <c r="AI70" i="1" s="1"/>
  <c r="AK70" i="1" s="1"/>
  <c r="L71" i="1"/>
  <c r="T71" i="1" s="1"/>
  <c r="AB71" i="1" s="1"/>
  <c r="AJ71" i="1" s="1"/>
  <c r="AL71" i="1" s="1"/>
  <c r="K71" i="1"/>
  <c r="S71" i="1" s="1"/>
  <c r="AA71" i="1" s="1"/>
  <c r="AI71" i="1" s="1"/>
  <c r="AK71" i="1" s="1"/>
  <c r="L69" i="1"/>
  <c r="T69" i="1" s="1"/>
  <c r="AB69" i="1" s="1"/>
  <c r="AJ69" i="1" s="1"/>
  <c r="AL69" i="1" s="1"/>
  <c r="K69" i="1"/>
  <c r="S69" i="1" s="1"/>
  <c r="AA69" i="1" s="1"/>
  <c r="AI69" i="1" s="1"/>
  <c r="AK69" i="1" s="1"/>
  <c r="L68" i="1"/>
  <c r="T68" i="1" s="1"/>
  <c r="AB68" i="1" s="1"/>
  <c r="AJ68" i="1" s="1"/>
  <c r="AL68" i="1" s="1"/>
  <c r="K68" i="1"/>
  <c r="S68" i="1" s="1"/>
  <c r="AA68" i="1" s="1"/>
  <c r="AI68" i="1" s="1"/>
  <c r="AK68" i="1" s="1"/>
  <c r="L67" i="1"/>
  <c r="T67" i="1" s="1"/>
  <c r="AB67" i="1" s="1"/>
  <c r="AJ67" i="1" s="1"/>
  <c r="AL67" i="1" s="1"/>
  <c r="K67" i="1"/>
  <c r="S67" i="1" s="1"/>
  <c r="AA67" i="1" s="1"/>
  <c r="AI67" i="1" s="1"/>
  <c r="AK67" i="1" s="1"/>
  <c r="L66" i="1"/>
  <c r="T66" i="1" s="1"/>
  <c r="AB66" i="1" s="1"/>
  <c r="AJ66" i="1" s="1"/>
  <c r="AL66" i="1" s="1"/>
  <c r="K66" i="1"/>
  <c r="S66" i="1" s="1"/>
  <c r="AA66" i="1" s="1"/>
  <c r="AI66" i="1" s="1"/>
  <c r="AK66" i="1" s="1"/>
  <c r="L65" i="1"/>
  <c r="T65" i="1" s="1"/>
  <c r="AB65" i="1" s="1"/>
  <c r="AJ65" i="1" s="1"/>
  <c r="AL65" i="1" s="1"/>
  <c r="K65" i="1"/>
  <c r="S65" i="1" s="1"/>
  <c r="AA65" i="1" s="1"/>
  <c r="AI65" i="1" s="1"/>
  <c r="AK65" i="1" s="1"/>
  <c r="L64" i="1"/>
  <c r="T64" i="1" s="1"/>
  <c r="AB64" i="1" s="1"/>
  <c r="AJ64" i="1" s="1"/>
  <c r="AL64" i="1" s="1"/>
  <c r="K64" i="1"/>
  <c r="S64" i="1" s="1"/>
  <c r="AA64" i="1" s="1"/>
  <c r="AI64" i="1" s="1"/>
  <c r="AK64" i="1" s="1"/>
  <c r="L63" i="1"/>
  <c r="T63" i="1" s="1"/>
  <c r="AB63" i="1" s="1"/>
  <c r="AJ63" i="1" s="1"/>
  <c r="AL63" i="1" s="1"/>
  <c r="K63" i="1"/>
  <c r="S63" i="1" s="1"/>
  <c r="AA63" i="1" s="1"/>
  <c r="AI63" i="1" s="1"/>
  <c r="AK63" i="1" s="1"/>
  <c r="L62" i="1"/>
  <c r="T62" i="1" s="1"/>
  <c r="AB62" i="1" s="1"/>
  <c r="AJ62" i="1" s="1"/>
  <c r="AL62" i="1" s="1"/>
  <c r="K62" i="1"/>
  <c r="S62" i="1" s="1"/>
  <c r="AA62" i="1" s="1"/>
  <c r="AI62" i="1" s="1"/>
  <c r="AK62" i="1" s="1"/>
  <c r="L61" i="1"/>
  <c r="T61" i="1" s="1"/>
  <c r="AB61" i="1" s="1"/>
  <c r="AJ61" i="1" s="1"/>
  <c r="AL61" i="1" s="1"/>
  <c r="K61" i="1"/>
  <c r="S61" i="1" s="1"/>
  <c r="AA61" i="1" s="1"/>
  <c r="AI61" i="1" s="1"/>
  <c r="AK61" i="1" s="1"/>
  <c r="L60" i="1"/>
  <c r="T60" i="1" s="1"/>
  <c r="AB60" i="1" s="1"/>
  <c r="AJ60" i="1" s="1"/>
  <c r="AL60" i="1" s="1"/>
  <c r="K60" i="1"/>
  <c r="S60" i="1" s="1"/>
  <c r="AA60" i="1" s="1"/>
  <c r="AI60" i="1" s="1"/>
  <c r="AK60" i="1" s="1"/>
  <c r="L59" i="1"/>
  <c r="T59" i="1" s="1"/>
  <c r="AB59" i="1" s="1"/>
  <c r="AJ59" i="1" s="1"/>
  <c r="AL59" i="1" s="1"/>
  <c r="K59" i="1"/>
  <c r="S59" i="1" s="1"/>
  <c r="AA59" i="1" s="1"/>
  <c r="AI59" i="1" s="1"/>
  <c r="AK59" i="1" s="1"/>
  <c r="L58" i="1"/>
  <c r="T58" i="1" s="1"/>
  <c r="AB58" i="1" s="1"/>
  <c r="AJ58" i="1" s="1"/>
  <c r="AL58" i="1" s="1"/>
  <c r="K58" i="1"/>
  <c r="S58" i="1" s="1"/>
  <c r="AA58" i="1" s="1"/>
  <c r="AI58" i="1" s="1"/>
  <c r="AK58" i="1" s="1"/>
  <c r="L57" i="1"/>
  <c r="T57" i="1" s="1"/>
  <c r="AB57" i="1" s="1"/>
  <c r="AJ57" i="1" s="1"/>
  <c r="AL57" i="1" s="1"/>
  <c r="K57" i="1"/>
  <c r="S57" i="1" s="1"/>
  <c r="AA57" i="1" s="1"/>
  <c r="AI57" i="1" s="1"/>
  <c r="AK57" i="1" s="1"/>
  <c r="L56" i="1"/>
  <c r="T56" i="1" s="1"/>
  <c r="AB56" i="1" s="1"/>
  <c r="AJ56" i="1" s="1"/>
  <c r="AL56" i="1" s="1"/>
  <c r="K56" i="1"/>
  <c r="S56" i="1" s="1"/>
  <c r="AA56" i="1" s="1"/>
  <c r="AI56" i="1" s="1"/>
  <c r="AK56" i="1" s="1"/>
  <c r="L55" i="1"/>
  <c r="T55" i="1" s="1"/>
  <c r="AB55" i="1" s="1"/>
  <c r="AJ55" i="1" s="1"/>
  <c r="AL55" i="1" s="1"/>
  <c r="K55" i="1"/>
  <c r="S55" i="1" s="1"/>
  <c r="AA55" i="1" s="1"/>
  <c r="AI55" i="1" s="1"/>
  <c r="AK55" i="1" s="1"/>
  <c r="L54" i="1"/>
  <c r="T54" i="1" s="1"/>
  <c r="AB54" i="1" s="1"/>
  <c r="K54" i="1"/>
  <c r="S54" i="1" s="1"/>
  <c r="AA54" i="1" s="1"/>
  <c r="AI54" i="1" s="1"/>
  <c r="AK54" i="1" s="1"/>
  <c r="AH53" i="1"/>
  <c r="AF53" i="1"/>
  <c r="AD53" i="1"/>
  <c r="Z53" i="1"/>
  <c r="X53" i="1"/>
  <c r="V53" i="1"/>
  <c r="R53" i="1"/>
  <c r="P53" i="1"/>
  <c r="N53" i="1"/>
  <c r="J53" i="1"/>
  <c r="T39" i="1"/>
  <c r="AB39" i="1" s="1"/>
  <c r="AJ39" i="1" s="1"/>
  <c r="AL39" i="1" s="1"/>
  <c r="T37" i="1"/>
  <c r="AB37" i="1" s="1"/>
  <c r="AJ37" i="1" s="1"/>
  <c r="AL37" i="1" s="1"/>
  <c r="S37" i="1"/>
  <c r="AA37" i="1" s="1"/>
  <c r="AI37" i="1" s="1"/>
  <c r="AK37" i="1" s="1"/>
  <c r="AH30" i="1"/>
  <c r="AG30" i="1"/>
  <c r="AF30" i="1"/>
  <c r="AD30" i="1"/>
  <c r="Z30" i="1"/>
  <c r="X30" i="1"/>
  <c r="W30" i="1"/>
  <c r="V30" i="1"/>
  <c r="R30" i="1"/>
  <c r="P30" i="1"/>
  <c r="N30" i="1"/>
  <c r="J30" i="1"/>
  <c r="L52" i="1"/>
  <c r="T52" i="1" s="1"/>
  <c r="AB52" i="1" s="1"/>
  <c r="AJ52" i="1" s="1"/>
  <c r="AL52" i="1" s="1"/>
  <c r="K52" i="1"/>
  <c r="S52" i="1" s="1"/>
  <c r="AA52" i="1" s="1"/>
  <c r="AI52" i="1" s="1"/>
  <c r="AK52" i="1" s="1"/>
  <c r="L49" i="1"/>
  <c r="T49" i="1" s="1"/>
  <c r="AB49" i="1" s="1"/>
  <c r="AJ49" i="1" s="1"/>
  <c r="AL49" i="1" s="1"/>
  <c r="K49" i="1"/>
  <c r="S49" i="1" s="1"/>
  <c r="AA49" i="1" s="1"/>
  <c r="AI49" i="1" s="1"/>
  <c r="AK49" i="1" s="1"/>
  <c r="L48" i="1"/>
  <c r="T48" i="1" s="1"/>
  <c r="AB48" i="1" s="1"/>
  <c r="AJ48" i="1" s="1"/>
  <c r="AL48" i="1" s="1"/>
  <c r="K48" i="1"/>
  <c r="S48" i="1" s="1"/>
  <c r="AA48" i="1" s="1"/>
  <c r="AI48" i="1" s="1"/>
  <c r="AK48" i="1" s="1"/>
  <c r="L47" i="1"/>
  <c r="T47" i="1" s="1"/>
  <c r="AB47" i="1" s="1"/>
  <c r="AJ47" i="1" s="1"/>
  <c r="AL47" i="1" s="1"/>
  <c r="K47" i="1"/>
  <c r="S47" i="1" s="1"/>
  <c r="AA47" i="1" s="1"/>
  <c r="AI47" i="1" s="1"/>
  <c r="AK47" i="1" s="1"/>
  <c r="L46" i="1"/>
  <c r="T46" i="1" s="1"/>
  <c r="AB46" i="1" s="1"/>
  <c r="AJ46" i="1" s="1"/>
  <c r="AL46" i="1" s="1"/>
  <c r="K46" i="1"/>
  <c r="S46" i="1" s="1"/>
  <c r="AA46" i="1" s="1"/>
  <c r="AI46" i="1" s="1"/>
  <c r="AK46" i="1" s="1"/>
  <c r="L45" i="1"/>
  <c r="T45" i="1" s="1"/>
  <c r="AB45" i="1" s="1"/>
  <c r="AJ45" i="1" s="1"/>
  <c r="AL45" i="1" s="1"/>
  <c r="K45" i="1"/>
  <c r="S45" i="1" s="1"/>
  <c r="AA45" i="1" s="1"/>
  <c r="AI45" i="1" s="1"/>
  <c r="AK45" i="1" s="1"/>
  <c r="L44" i="1"/>
  <c r="T44" i="1" s="1"/>
  <c r="AB44" i="1" s="1"/>
  <c r="AJ44" i="1" s="1"/>
  <c r="AL44" i="1" s="1"/>
  <c r="K44" i="1"/>
  <c r="S44" i="1" s="1"/>
  <c r="AA44" i="1" s="1"/>
  <c r="AI44" i="1" s="1"/>
  <c r="AK44" i="1" s="1"/>
  <c r="L43" i="1"/>
  <c r="T43" i="1" s="1"/>
  <c r="AB43" i="1" s="1"/>
  <c r="AJ43" i="1" s="1"/>
  <c r="AL43" i="1" s="1"/>
  <c r="K43" i="1"/>
  <c r="S43" i="1" s="1"/>
  <c r="AA43" i="1" s="1"/>
  <c r="AI43" i="1" s="1"/>
  <c r="AK43" i="1" s="1"/>
  <c r="L42" i="1"/>
  <c r="T42" i="1" s="1"/>
  <c r="AB42" i="1" s="1"/>
  <c r="AJ42" i="1" s="1"/>
  <c r="AL42" i="1" s="1"/>
  <c r="L41" i="1"/>
  <c r="T41" i="1" s="1"/>
  <c r="AB41" i="1" s="1"/>
  <c r="AJ41" i="1" s="1"/>
  <c r="AL41" i="1" s="1"/>
  <c r="K41" i="1"/>
  <c r="S41" i="1" s="1"/>
  <c r="AA41" i="1" s="1"/>
  <c r="AI41" i="1" s="1"/>
  <c r="AK41" i="1" s="1"/>
  <c r="T40" i="1"/>
  <c r="AB40" i="1" s="1"/>
  <c r="AJ40" i="1" s="1"/>
  <c r="AL40" i="1" s="1"/>
  <c r="K40" i="1"/>
  <c r="S40" i="1" s="1"/>
  <c r="AA40" i="1" s="1"/>
  <c r="AI40" i="1" s="1"/>
  <c r="AK40" i="1" s="1"/>
  <c r="K39" i="1"/>
  <c r="S39" i="1" s="1"/>
  <c r="AA39" i="1" s="1"/>
  <c r="AI39" i="1" s="1"/>
  <c r="AK39" i="1" s="1"/>
  <c r="L38" i="1"/>
  <c r="T38" i="1" s="1"/>
  <c r="AB38" i="1" s="1"/>
  <c r="AJ38" i="1" s="1"/>
  <c r="AL38" i="1" s="1"/>
  <c r="K38" i="1"/>
  <c r="S38" i="1" s="1"/>
  <c r="AA38" i="1" s="1"/>
  <c r="AI38" i="1" s="1"/>
  <c r="AK38" i="1" s="1"/>
  <c r="L36" i="1"/>
  <c r="T36" i="1" s="1"/>
  <c r="AB36" i="1" s="1"/>
  <c r="AJ36" i="1" s="1"/>
  <c r="AL36" i="1" s="1"/>
  <c r="K36" i="1"/>
  <c r="S36" i="1" s="1"/>
  <c r="AA36" i="1" s="1"/>
  <c r="AI36" i="1" s="1"/>
  <c r="AK36" i="1" s="1"/>
  <c r="L35" i="1"/>
  <c r="T35" i="1" s="1"/>
  <c r="AB35" i="1" s="1"/>
  <c r="AJ35" i="1" s="1"/>
  <c r="AL35" i="1" s="1"/>
  <c r="K35" i="1"/>
  <c r="S35" i="1" s="1"/>
  <c r="AA35" i="1" s="1"/>
  <c r="AI35" i="1" s="1"/>
  <c r="AK35" i="1" s="1"/>
  <c r="K34" i="1"/>
  <c r="L33" i="1"/>
  <c r="T33" i="1" s="1"/>
  <c r="AB33" i="1" s="1"/>
  <c r="AJ33" i="1" s="1"/>
  <c r="AL33" i="1" s="1"/>
  <c r="K33" i="1"/>
  <c r="S33" i="1" s="1"/>
  <c r="AA33" i="1" s="1"/>
  <c r="AI33" i="1" s="1"/>
  <c r="AK33" i="1" s="1"/>
  <c r="AH29" i="1" l="1"/>
  <c r="R29" i="1"/>
  <c r="V29" i="1"/>
  <c r="AD29" i="1"/>
  <c r="N29" i="1"/>
  <c r="P29" i="1"/>
  <c r="X29" i="1"/>
  <c r="Z29" i="1"/>
  <c r="AF29" i="1"/>
  <c r="J29" i="1"/>
  <c r="AJ54" i="1"/>
  <c r="AL54" i="1" s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K23" i="1"/>
  <c r="J23" i="1"/>
  <c r="I23" i="1"/>
  <c r="H23" i="1"/>
  <c r="G23" i="1"/>
  <c r="F23" i="1"/>
  <c r="E23" i="1"/>
  <c r="D23" i="1"/>
  <c r="D13" i="1"/>
  <c r="AK13" i="1"/>
  <c r="AI13" i="1"/>
  <c r="AH13" i="1"/>
  <c r="AG13" i="1"/>
  <c r="AF13" i="1"/>
  <c r="AE13" i="1"/>
  <c r="AD13" i="1"/>
  <c r="AC13" i="1"/>
  <c r="AA13" i="1"/>
  <c r="Z13" i="1"/>
  <c r="Y13" i="1"/>
  <c r="X13" i="1"/>
  <c r="W13" i="1"/>
  <c r="V13" i="1"/>
  <c r="V12" i="1" s="1"/>
  <c r="U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AD12" i="1" l="1"/>
  <c r="AH12" i="1"/>
  <c r="R12" i="1"/>
  <c r="Z12" i="1"/>
  <c r="P12" i="1"/>
  <c r="N12" i="1"/>
  <c r="AF12" i="1"/>
  <c r="J12" i="1"/>
  <c r="X12" i="1"/>
  <c r="H81" i="1" l="1"/>
  <c r="L81" i="1" s="1"/>
  <c r="T81" i="1" s="1"/>
  <c r="AB81" i="1" s="1"/>
  <c r="AJ81" i="1" s="1"/>
  <c r="AL81" i="1" s="1"/>
  <c r="L80" i="1"/>
  <c r="T80" i="1" s="1"/>
  <c r="AB80" i="1" s="1"/>
  <c r="AJ80" i="1" s="1"/>
  <c r="AL80" i="1" s="1"/>
  <c r="H79" i="1"/>
  <c r="L79" i="1" s="1"/>
  <c r="T79" i="1" s="1"/>
  <c r="AB79" i="1" s="1"/>
  <c r="AJ79" i="1" s="1"/>
  <c r="AL79" i="1" s="1"/>
  <c r="H78" i="1"/>
  <c r="L78" i="1" s="1"/>
  <c r="T78" i="1" s="1"/>
  <c r="AB78" i="1" s="1"/>
  <c r="AJ78" i="1" s="1"/>
  <c r="AL78" i="1" s="1"/>
  <c r="H77" i="1"/>
  <c r="L77" i="1" s="1"/>
  <c r="T77" i="1" s="1"/>
  <c r="AB77" i="1" s="1"/>
  <c r="AJ77" i="1" s="1"/>
  <c r="AL77" i="1" s="1"/>
  <c r="H34" i="1" l="1"/>
  <c r="L34" i="1" s="1"/>
  <c r="T34" i="1" s="1"/>
  <c r="AB34" i="1" s="1"/>
  <c r="AJ34" i="1" s="1"/>
  <c r="AL34" i="1" s="1"/>
  <c r="H32" i="1"/>
  <c r="L32" i="1" l="1"/>
  <c r="T32" i="1" s="1"/>
  <c r="AB32" i="1" s="1"/>
  <c r="AJ32" i="1" s="1"/>
  <c r="AL32" i="1" s="1"/>
  <c r="H30" i="1"/>
  <c r="H76" i="1"/>
  <c r="L76" i="1" l="1"/>
  <c r="H53" i="1"/>
  <c r="H29" i="1" s="1"/>
  <c r="H12" i="1" s="1"/>
  <c r="F31" i="1"/>
  <c r="T76" i="1" l="1"/>
  <c r="F30" i="1"/>
  <c r="L31" i="1"/>
  <c r="L82" i="1" l="1"/>
  <c r="F53" i="1"/>
  <c r="F29" i="1" s="1"/>
  <c r="F12" i="1" s="1"/>
  <c r="T31" i="1"/>
  <c r="L30" i="1"/>
  <c r="AB76" i="1"/>
  <c r="AB31" i="1" l="1"/>
  <c r="T30" i="1"/>
  <c r="AJ76" i="1"/>
  <c r="T82" i="1"/>
  <c r="L53" i="1"/>
  <c r="L29" i="1" s="1"/>
  <c r="L12" i="1" s="1"/>
  <c r="AB82" i="1" l="1"/>
  <c r="T53" i="1"/>
  <c r="T29" i="1" s="1"/>
  <c r="T12" i="1" s="1"/>
  <c r="AL76" i="1"/>
  <c r="AJ31" i="1"/>
  <c r="AB30" i="1"/>
  <c r="G42" i="1"/>
  <c r="G30" i="1" l="1"/>
  <c r="K42" i="1"/>
  <c r="S42" i="1" s="1"/>
  <c r="AA42" i="1" s="1"/>
  <c r="AI42" i="1" s="1"/>
  <c r="AK42" i="1" s="1"/>
  <c r="AL31" i="1"/>
  <c r="AL30" i="1" s="1"/>
  <c r="AJ30" i="1"/>
  <c r="AJ82" i="1"/>
  <c r="AB53" i="1"/>
  <c r="AB29" i="1" s="1"/>
  <c r="AB12" i="1" s="1"/>
  <c r="E32" i="1"/>
  <c r="AL82" i="1" l="1"/>
  <c r="AL53" i="1" s="1"/>
  <c r="AL29" i="1" s="1"/>
  <c r="AJ53" i="1"/>
  <c r="K82" i="1"/>
  <c r="S82" i="1" s="1"/>
  <c r="AA82" i="1" s="1"/>
  <c r="AI82" i="1" s="1"/>
  <c r="AK82" i="1" s="1"/>
  <c r="AJ29" i="1" l="1"/>
  <c r="AJ12" i="1" s="1"/>
  <c r="Q30" i="1"/>
  <c r="AL23" i="1" l="1"/>
  <c r="AL12" i="1" s="1"/>
  <c r="Y34" i="1"/>
  <c r="S34" i="1"/>
  <c r="AE30" i="1"/>
  <c r="AC31" i="1"/>
  <c r="U31" i="1"/>
  <c r="M30" i="1"/>
  <c r="E31" i="1"/>
  <c r="E30" i="1" s="1"/>
  <c r="Y31" i="1"/>
  <c r="O31" i="1"/>
  <c r="O30" i="1" s="1"/>
  <c r="U30" i="1" l="1"/>
  <c r="Y30" i="1"/>
  <c r="AC30" i="1"/>
  <c r="I30" i="1"/>
  <c r="K32" i="1"/>
  <c r="AA34" i="1"/>
  <c r="AI34" i="1" s="1"/>
  <c r="AK34" i="1" s="1"/>
  <c r="K31" i="1"/>
  <c r="S31" i="1" s="1"/>
  <c r="AG79" i="1"/>
  <c r="AE79" i="1"/>
  <c r="AC79" i="1"/>
  <c r="AE78" i="1"/>
  <c r="AC78" i="1"/>
  <c r="I78" i="1"/>
  <c r="G78" i="1"/>
  <c r="G76" i="1"/>
  <c r="E76" i="1"/>
  <c r="K30" i="1" l="1"/>
  <c r="S32" i="1"/>
  <c r="AA32" i="1" s="1"/>
  <c r="AI32" i="1" s="1"/>
  <c r="AK32" i="1" s="1"/>
  <c r="AA31" i="1"/>
  <c r="K76" i="1"/>
  <c r="AC81" i="1"/>
  <c r="Y81" i="1"/>
  <c r="AG81" i="1"/>
  <c r="AE81" i="1"/>
  <c r="W81" i="1"/>
  <c r="U81" i="1"/>
  <c r="AE80" i="1"/>
  <c r="AC80" i="1"/>
  <c r="W80" i="1"/>
  <c r="U80" i="1"/>
  <c r="Q80" i="1"/>
  <c r="I79" i="1"/>
  <c r="G79" i="1"/>
  <c r="G53" i="1" s="1"/>
  <c r="G29" i="1" s="1"/>
  <c r="G12" i="1" s="1"/>
  <c r="E79" i="1"/>
  <c r="E78" i="1"/>
  <c r="K78" i="1" s="1"/>
  <c r="S78" i="1" s="1"/>
  <c r="AE76" i="1"/>
  <c r="Y53" i="1"/>
  <c r="Y29" i="1" s="1"/>
  <c r="Y12" i="1" s="1"/>
  <c r="O76" i="1"/>
  <c r="S30" i="1" l="1"/>
  <c r="I53" i="1"/>
  <c r="I29" i="1" s="1"/>
  <c r="I12" i="1" s="1"/>
  <c r="M53" i="1"/>
  <c r="M29" i="1" s="1"/>
  <c r="M12" i="1" s="1"/>
  <c r="O53" i="1"/>
  <c r="O29" i="1" s="1"/>
  <c r="O12" i="1" s="1"/>
  <c r="AG53" i="1"/>
  <c r="AG29" i="1" s="1"/>
  <c r="AG12" i="1" s="1"/>
  <c r="AC53" i="1"/>
  <c r="AC29" i="1" s="1"/>
  <c r="AC12" i="1" s="1"/>
  <c r="AE53" i="1"/>
  <c r="AE29" i="1" s="1"/>
  <c r="AE12" i="1" s="1"/>
  <c r="AA78" i="1"/>
  <c r="AI78" i="1" s="1"/>
  <c r="AK78" i="1" s="1"/>
  <c r="S80" i="1"/>
  <c r="AA80" i="1" s="1"/>
  <c r="AI80" i="1" s="1"/>
  <c r="AK80" i="1" s="1"/>
  <c r="S76" i="1"/>
  <c r="Q53" i="1"/>
  <c r="Q29" i="1" s="1"/>
  <c r="Q12" i="1" s="1"/>
  <c r="S77" i="1"/>
  <c r="AA77" i="1" s="1"/>
  <c r="AI77" i="1" s="1"/>
  <c r="AK77" i="1" s="1"/>
  <c r="U53" i="1"/>
  <c r="U29" i="1" s="1"/>
  <c r="U12" i="1" s="1"/>
  <c r="K79" i="1"/>
  <c r="S79" i="1" s="1"/>
  <c r="AI31" i="1"/>
  <c r="AA30" i="1"/>
  <c r="AK31" i="1" l="1"/>
  <c r="AI30" i="1"/>
  <c r="AA76" i="1"/>
  <c r="E81" i="1"/>
  <c r="K81" i="1" s="1"/>
  <c r="S81" i="1" s="1"/>
  <c r="AA81" i="1" s="1"/>
  <c r="AI81" i="1" s="1"/>
  <c r="AK81" i="1" s="1"/>
  <c r="W53" i="1"/>
  <c r="W29" i="1" s="1"/>
  <c r="W12" i="1" s="1"/>
  <c r="K53" i="1" l="1"/>
  <c r="K29" i="1" s="1"/>
  <c r="K12" i="1" s="1"/>
  <c r="AA79" i="1"/>
  <c r="AI79" i="1" s="1"/>
  <c r="AK79" i="1" s="1"/>
  <c r="S53" i="1"/>
  <c r="S29" i="1" s="1"/>
  <c r="S12" i="1" s="1"/>
  <c r="AI76" i="1"/>
  <c r="AK76" i="1" s="1"/>
  <c r="AA53" i="1" l="1"/>
  <c r="AA29" i="1" s="1"/>
  <c r="AA12" i="1" s="1"/>
  <c r="E53" i="1" l="1"/>
  <c r="E29" i="1" s="1"/>
  <c r="E12" i="1" l="1"/>
  <c r="AK30" i="1" l="1"/>
  <c r="AI53" i="1" l="1"/>
  <c r="AI29" i="1" s="1"/>
  <c r="AI12" i="1" s="1"/>
  <c r="D53" i="1"/>
  <c r="D29" i="1" l="1"/>
  <c r="D12" i="1" s="1"/>
  <c r="AK53" i="1" l="1"/>
  <c r="AK29" i="1" s="1"/>
  <c r="AK12" i="1" s="1"/>
</calcChain>
</file>

<file path=xl/sharedStrings.xml><?xml version="1.0" encoding="utf-8"?>
<sst xmlns="http://schemas.openxmlformats.org/spreadsheetml/2006/main" count="162" uniqueCount="131">
  <si>
    <t>№ программы</t>
  </si>
  <si>
    <t>№ п/п</t>
  </si>
  <si>
    <t>Категория обслуживаемых</t>
  </si>
  <si>
    <t>Одинокие граждане пожилого возраста, частично или полностью утратившие способность к самообслуживанию, одиноко проживающие супружеские пары (в частном секторе, сельской местности) в форме социального обслуживания на дому</t>
  </si>
  <si>
    <t>Одинокие граждане пожилого возраста, частично или полностью утратившие способность к самообслуживанию, одиноко проживающие супружеские пары (в частном секторе, сельской местности, в жилом помещении без центрального отопления) в форме социального обслуживания на дому</t>
  </si>
  <si>
    <t>53.1</t>
  </si>
  <si>
    <t>Одинокие граждане пожилого возраста, частично
или полностью утратившие способность к самообслуживанию, одиноко проживающие супружеские пар (в жилом помещении без центрального отопления) в форме социального обслуживания на дому</t>
  </si>
  <si>
    <t>Одинокие граждане пожилого возраста, частично
или полностью утративших способность к самообслуживанию,
одиноко проживающие супружеские пары (в жилом помещении с центральным отоплением, в городской местности) в форме социального обслуживания на дому</t>
  </si>
  <si>
    <t>Одинокие граждане пожилого возраста, одинокие инвалиды, частично или полностью утратившие способность к самообслуживанию и нуждающиеся по медицинским показаниям в ежедневном постороннем уходе, (в жилом помещении с центральным отоплением) в форме социального обслуживания на дому</t>
  </si>
  <si>
    <t>Одинокие граждане пожилого возраста, инвалиды, частично или полностью утратившие способность к самообслуживанию и нуждающиеся по медицинским показаниям в ежедневном постороннем уходе, проживающих в семьях, в форме социального обслуживания на дому</t>
  </si>
  <si>
    <t xml:space="preserve">Граждане пожилого возраста и инвалиды трудоспособного возраста, полностью утратившие способность к самообслуживанию (на постельном режиме) в стационарной форме социального обслуживания </t>
  </si>
  <si>
    <t xml:space="preserve">Одинокие граждане пожилого возраста, частично утратившие способность к самообслуживанию в стационарной форме социального обслуживания </t>
  </si>
  <si>
    <t>Граждане пожилого возраста в полустационарной форме социального обслуживания с периодом пребывания до 4 часов ("Университет третьего возраста")</t>
  </si>
  <si>
    <t>Граждане, нуждающиеся в срочных социальных услугах в целях оказания неотложной помощи, в полустационарной форме социального обслуживания (без предоставления продуктового набора, предметов первой необходимости)</t>
  </si>
  <si>
    <t>Граждане, нуждающиеся в оказании помощи в защите прав и законных интересов, помощи в получении юридических услуг (деятельность в связи с обращениями граждан и т.п.), в полустационарной форме социального обслуживания</t>
  </si>
  <si>
    <t>Инвалиды трудоспособного возраста, нуждающиеся в проведении реабилитации (абилитации) в целях социальной адаптации в полустационарной форме социального обслуживания с периодом пребывания свыше 4 часов (социально-реабилитационное отделение)</t>
  </si>
  <si>
    <t>Инвалиды трудоспособного возраста с психическими нарушениями или нарушениями умственного развития, нуждающиеся в проведении реабилитации (абилитации) в целях социальной адаптации, в полустационарной форме социального обслуживания с периодом пребывания свыше 4 часов (социально-реабилитационное отделение)</t>
  </si>
  <si>
    <t>Инвалиды молодого возраста, нуждающиеся в проведении реабилитации (абилитации) в целях социальной адаптации в полустационарной форме социального обслуживания с периодом пребывания свыше 4 часов (социально-реабилитационное отделение)</t>
  </si>
  <si>
    <t>Дети-инвалиды, нуждающиеся в постоянном постороннем уходе, в форме социального обслуживания на дому</t>
  </si>
  <si>
    <t>Одинокие граждане пожилого возраста, одинокие инвалиды, частично или полностью утратившие способность к самообслуживанию и нуждающиеся по медицинским показаниям в ежедневном постороннем уходе, (в жилом помещении без центрального отопления) в форме социального обслуживания на дому</t>
  </si>
  <si>
    <t>В ФОРМЕ СОЦИАЛЬНОГО ОБСЛУЖИВАНИЯ НА ДОМУ</t>
  </si>
  <si>
    <t xml:space="preserve"> ГРАЖДАН ПОЖИЛОГО ВОЗРАСТА И ИНВАЛИДОВ</t>
  </si>
  <si>
    <t>В ПОЛУСТАЦИОНАРНОЙ ФОРМЕ СОЦИАЛЬНОГО ОБСЛУЖИВАНИЯ, ИЗ НИХ:</t>
  </si>
  <si>
    <t>I.</t>
  </si>
  <si>
    <t>II.</t>
  </si>
  <si>
    <t>2.1.</t>
  </si>
  <si>
    <t>2.2.</t>
  </si>
  <si>
    <t>СЕМЬИ И ДЕТЕЙ</t>
  </si>
  <si>
    <t>19.1</t>
  </si>
  <si>
    <t>19.2</t>
  </si>
  <si>
    <t>19.3</t>
  </si>
  <si>
    <t>В СТАЦИОНАРНОЙ ФОРМЕ СОЦИАЛЬНОГО ОБСЛУЖИВАНИЯ граждан пожилого возраста и инвалидов</t>
  </si>
  <si>
    <t>ВСЕГО по учреждению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</si>
  <si>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</si>
  <si>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</si>
  <si>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</si>
  <si>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</si>
  <si>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</si>
  <si>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</si>
  <si>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</si>
  <si>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</si>
  <si>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</si>
  <si>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</si>
  <si>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</si>
  <si>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</si>
  <si>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</si>
  <si>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</si>
  <si>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 xml:space="preserve">  факт</t>
  </si>
  <si>
    <t xml:space="preserve">   факт</t>
  </si>
  <si>
    <t xml:space="preserve"> факт</t>
  </si>
  <si>
    <t xml:space="preserve">      факт</t>
  </si>
  <si>
    <t>Исполнение на:</t>
  </si>
  <si>
    <r>
      <t xml:space="preserve">Дети-инвалиды с множественными нарушениями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(11 - 18 лет) (2 курса в год/2 месяца)</t>
    </r>
  </si>
  <si>
    <r>
      <t xml:space="preserve">Дети-инвалиды с множественными нарушениями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(11 - 18 лет) (6 курсов в год/ 6 месяцев)</t>
    </r>
  </si>
  <si>
    <r>
      <t xml:space="preserve">Дети-инвалиды с множественными нарушениями в полустационарной форме социального обслуживания (круглосуточное пребывание пребывания) </t>
    </r>
    <r>
      <rPr>
        <b/>
        <sz val="16"/>
        <color theme="1"/>
        <rFont val="Times New Roman"/>
        <family val="1"/>
        <charset val="204"/>
      </rPr>
      <t>(3 - 7 лет) (2 курса в год/2 месяца)</t>
    </r>
  </si>
  <si>
    <r>
      <t xml:space="preserve">Дети-инвалиды с множественными нарушениями в полустационарной форме социального обслуживания (круглосуточное пребывание пребывания) </t>
    </r>
    <r>
      <rPr>
        <b/>
        <sz val="16"/>
        <color theme="1"/>
        <rFont val="Times New Roman"/>
        <family val="1"/>
        <charset val="204"/>
      </rPr>
      <t>(11 - 18 лет) (2 курса в год/2 месяца)</t>
    </r>
  </si>
  <si>
    <r>
      <t xml:space="preserve">Дети-инвалиды с сенсорными нарушениями в полустационарной форме социального обслуживания (период пребывания до 4х часов)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</si>
  <si>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>Дети-инвалиды с сенсорными нарушениями в полустационарной форме социального обслуживания (период пребывания свыше 4х часов)</t>
    </r>
    <r>
      <rPr>
        <b/>
        <sz val="16"/>
        <color theme="1"/>
        <rFont val="Times New Roman"/>
        <family val="1"/>
        <charset val="204"/>
      </rPr>
      <t xml:space="preserve"> (7 - 10 лет)  (2 курса в год/2 месяца)</t>
    </r>
  </si>
  <si>
    <r>
      <t xml:space="preserve">Дети-инвалиды с сенсорными нарушениями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(11 - 18 лет)  (2 курса в год/2 месяца)</t>
    </r>
  </si>
  <si>
    <r>
      <t xml:space="preserve">Дети-инвалиды с нарушениями умственного развития в полустационарной форме социального обслуживания (период пребывания свыше 4х часов)  </t>
    </r>
    <r>
      <rPr>
        <b/>
        <sz val="16"/>
        <color theme="1"/>
        <rFont val="Times New Roman"/>
        <family val="1"/>
        <charset val="204"/>
      </rPr>
      <t>(7 - 10 лет)  (2 курса в год/2 месяца)</t>
    </r>
  </si>
  <si>
    <r>
      <t xml:space="preserve">Дети-инвалиды с нарушениями умственного развития в полустационарной форме социального обслуживания (период пребывания свыше 4х часов) </t>
    </r>
    <r>
      <rPr>
        <b/>
        <sz val="16"/>
        <color theme="1"/>
        <rFont val="Times New Roman"/>
        <family val="1"/>
        <charset val="204"/>
      </rPr>
      <t>(11 - 18 лет)  (2 курса в год/2 месяца)</t>
    </r>
  </si>
  <si>
    <t>(наименование учреждения)</t>
  </si>
  <si>
    <t>Одинокие инвалиды трудоспособного возраста, частично или полностью утратившие способность к самообслуживанию (в жилом помещении с центральным отоплением в городской местности) в форме социального обслуживания на дому.</t>
  </si>
  <si>
    <r>
      <t xml:space="preserve">Дети с ограниченными возможностями здоровья в полустационарной форме социального обслуживания (период пребывания до 4х часов) </t>
    </r>
    <r>
      <rPr>
        <b/>
        <sz val="16"/>
        <rFont val="Times New Roman"/>
        <family val="1"/>
        <charset val="204"/>
      </rPr>
      <t>(2 курса в год/2 месяца)</t>
    </r>
  </si>
  <si>
    <t xml:space="preserve">плвн </t>
  </si>
  <si>
    <t xml:space="preserve">факт </t>
  </si>
  <si>
    <t>Показатель объема 
государственной услуги (чел.)  на 2020 год</t>
  </si>
  <si>
    <t>в в I квартале 2020 года</t>
  </si>
  <si>
    <t>во II квартале 2020 года</t>
  </si>
  <si>
    <t>в III квартале 2020 года</t>
  </si>
  <si>
    <t>в IV квартале 2020 года</t>
  </si>
  <si>
    <t>в 2020 году</t>
  </si>
  <si>
    <t>Типовая программа социального обслуживания граждан, признанных нуждающимися в социальном обслуживании в связи с отсутствием работы и средств к существованию  в полустационарной форме социального обслуживания (получатели ГСП с программой социальной адаптации по социальным причинам)</t>
  </si>
  <si>
    <t>Типовая программа социального обслуживания граждан, признанных нуждающимися в социальном обслуживании в связи с отсутствием работы и средств к существованию  в полустационарной форме социального обслуживания (получатели ГСП с программой социальной адаптации по демографическим причинам с учётом преобладания иждивенцев в семье, одинокого родительства)</t>
  </si>
  <si>
    <t>Типовая программа социального обслуживания граждан пожилого возраста, в том числе инвалиды молодого возраста и инвалиды трудоспособного возраста (социальное сопровождение)</t>
  </si>
  <si>
    <t>Типовая программа социального обслуживания граждан, признанных нуждающимися в социальном обслуживании в связи с отсутствием работы и средств к существованию  в полустационарной форме социального обслуживания (получатели ГСП с программой социальной адаптации по экономическим причинам с учётом статуса трудовой занятости)</t>
  </si>
  <si>
    <t>Типовая программа социального обслуживания граждан без определённого места жительства, в отношении которых осуществляется патронаж (профилактика обстоятельств, обуславливающих нуждаемость в социальном обслуживании)</t>
  </si>
  <si>
    <t>Типовая программа социального обслуживания граждан, признанных нуждающимися в социальном обслуживании, находящихся в трудной жизненной ситуации (в том числе обременённых кредитными обязательствами)</t>
  </si>
  <si>
    <t>Типовая программа социального обслуживания граждан (профилактика обстоятельств, обуславливающих нуждаемость в социальном обслуживании)</t>
  </si>
  <si>
    <t>Типовая программа социального обслуживания граждан (дворовый социальный менеджмент)</t>
  </si>
  <si>
    <t>Типовая программа социального обслуживания граждан пожилого возраста страше 65 лет, проживающих в сельской местности, направленная на обеспечение их доставки в медицинские организации, в том числе для проведения дополнительных скринингов на выявление отдельных социально значимых неинфекционных заболеваний (мобильные бригады)</t>
  </si>
  <si>
    <t>Граждане пожилого возраста в полустанционарной форме социального обслуживанию с периодом пребывания свыше 4 часов (социально-реабилитационное отделение)</t>
  </si>
  <si>
    <t>Граждане пожилого возраста в полустационарной форме социального обслуживания с круглосуточным пребыванием (отделение социальной реабилитации)</t>
  </si>
  <si>
    <t>Инвалиды молодого возраста, нуждающиеся в проведении реабилитации (абилитации) в целях социальной адаптации в полустационарной форме социального обслуживания с периодом пребывания свыше 4 часов (отделение социальной реабилитации и абилитации)</t>
  </si>
  <si>
    <t>Инвалиды молодого возраста, нуждающиеся в проведении реабилитации (абилитации) в целях социальной адаптации в полустационарной форме социального обслуживания с круглосуточным пребыванием ( отделение социальной реабилитации и абилитации)</t>
  </si>
  <si>
    <t>10</t>
  </si>
  <si>
    <t>12.3</t>
  </si>
  <si>
    <r>
      <t xml:space="preserve">Дети с ограниченными возможностями здоровья в полустационарной форме социального обслуживания (период пребывания свыше 4х часов) </t>
    </r>
    <r>
      <rPr>
        <b/>
        <sz val="16"/>
        <color theme="1"/>
        <rFont val="Times New Roman"/>
        <family val="1"/>
        <charset val="204"/>
      </rPr>
      <t>(7 - 10 лет) (2 курса в год/2 месяца)</t>
    </r>
  </si>
  <si>
    <t>15.2</t>
  </si>
  <si>
    <t>15.1</t>
  </si>
  <si>
    <t>18 1</t>
  </si>
  <si>
    <t>Граждане пожилого возраста и инвалиды трудоспособного возраста, полностью утратившие способность к самообслуживанию (на постельном режиме) в стационарной форме социального обслуживания (не инвалиды)</t>
  </si>
  <si>
    <t>19 1</t>
  </si>
  <si>
    <t>Одинокие граждане пожилого возраста, частично утратившие способность к самообслуживанию в стационарной форме социального обслуживания (не инвалиды)</t>
  </si>
  <si>
    <t xml:space="preserve">Типовая программа социальное обслуживание инвалидов трудосспособного возраста, частично или полностью утративших способность к самообслуживанию, с нарушениями опорно-двигательного аппарата в стационарной форме социального обслуживания </t>
  </si>
  <si>
    <r>
      <t xml:space="preserve">Дети с ограниченными возможностями здоровья в полустационарной форме социального обслуживания (период пребывания свыше 4х часов) </t>
    </r>
    <r>
      <rPr>
        <b/>
        <sz val="16"/>
        <color theme="1"/>
        <rFont val="Times New Roman"/>
        <family val="1"/>
        <charset val="204"/>
      </rPr>
      <t>(3 - 7 лет) курс 21 день, 4 недели/1 мес)</t>
    </r>
  </si>
  <si>
    <r>
      <t xml:space="preserve">Дети-инвалиды с множественными нарушениями в полустационарной форме социального обслуживания (период пребывания свыше 4х часов)  </t>
    </r>
    <r>
      <rPr>
        <b/>
        <sz val="16"/>
        <rFont val="Times New Roman"/>
        <family val="1"/>
        <charset val="204"/>
      </rPr>
      <t>(7 - 10 лет) (2 курса в год/2 месяца)</t>
    </r>
  </si>
  <si>
    <t>Приложение 2
к приказу Депсоцразвития Югры 
от " 25 " декабря 2018г. № 1248-р</t>
  </si>
  <si>
    <t>5(3)</t>
  </si>
  <si>
    <t>5(2)</t>
  </si>
  <si>
    <t>3(3)</t>
  </si>
  <si>
    <t>3(1)</t>
  </si>
  <si>
    <t>2(2)</t>
  </si>
  <si>
    <t>2(3)</t>
  </si>
  <si>
    <t>11(2)</t>
  </si>
  <si>
    <t>14(1)</t>
  </si>
  <si>
    <t>14(2)</t>
  </si>
  <si>
    <t>14(3)</t>
  </si>
  <si>
    <t>11(3)</t>
  </si>
  <si>
    <r>
      <t xml:space="preserve">Дети-инвалиды с нарушениями умственного развития в полустационарной форме социального обслуживания (период пребывания до 4-х часов)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</si>
  <si>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Дети-инвалиды с множественными нарушениями в полустационарной форме социального обслуживания (период пребывания до 4х часов) </t>
    </r>
    <r>
      <rPr>
        <b/>
        <sz val="16"/>
        <rFont val="Times New Roman"/>
        <family val="1"/>
        <charset val="204"/>
      </rPr>
      <t>(2 курса в год/ 2месяца)</t>
    </r>
  </si>
  <si>
    <r>
      <t xml:space="preserve">Дети-инвалиды с нарушениями умственного развития в полустационарной форме социального обслуживания (круглосуточное пребывание)  (11 - 18 лет) 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</si>
  <si>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Дети с ограниченными возможностями здоровья в полустационарной форме социального обслуживания (период пребывания свыше 4х часов) (11 - 18 лет) </t>
    </r>
    <r>
      <rPr>
        <b/>
        <sz val="16"/>
        <rFont val="Times New Roman"/>
        <family val="1"/>
        <charset val="204"/>
      </rPr>
      <t>(10курсов/10месяцев)</t>
    </r>
  </si>
  <si>
    <r>
      <t>Дети с ограниченными возможностями здоровья в полустационарной форме социального обслуживания (период пребывания свыше 4х часов) (11 - 18 лет)</t>
    </r>
    <r>
      <rPr>
        <b/>
        <sz val="16"/>
        <rFont val="Times New Roman"/>
        <family val="1"/>
        <charset val="204"/>
      </rPr>
      <t>(2 курса в год/2 месяца)</t>
    </r>
  </si>
  <si>
    <r>
      <t xml:space="preserve">Дети с ограниченными возможностями здоровья в полустационарной форме социального обслуживания (круглосуточное пребывание) (3-7  лет)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</si>
  <si>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Дети с ограниченными возможностями здоровья в полустационарной форме социального обслуживания (круглосуточное пребывание) (7- 10 лет)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</si>
  <si>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Дети раннего возраста, имеющих проблемы в развитии в полустационарной форме социального обслуживания (период пребывания до 4х часов)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</si>
  <si>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Дети-инвалиды на дому </t>
    </r>
    <r>
      <rPr>
        <b/>
        <sz val="16"/>
        <color theme="1"/>
        <rFont val="Times New Roman"/>
        <family val="1"/>
        <charset val="204"/>
      </rPr>
      <t>(курс 42 дня, 8 недель-2 месяца)</t>
    </r>
  </si>
  <si>
    <r>
      <t xml:space="preserve">Несовершеннолетние, находящиеся в трудной жизненной ситуации и(или) в социально опасном положении, в полустационарной форме социального обслуживания с периодом пребывания до 4 часов </t>
    </r>
    <r>
      <rPr>
        <b/>
        <sz val="16"/>
        <rFont val="Times New Roman"/>
        <family val="1"/>
        <charset val="204"/>
      </rPr>
      <t>(курс 21 день,4 недели-1 месяц)</t>
    </r>
  </si>
  <si>
    <r>
      <t xml:space="preserve">Несовершеннолетние, находящиеся в трудной жизненной ситуации и(или) в социально опасном положении, в полустационарной форме социального обслуживания с периодом пребывания свыше 4 часов (3 - 7 лет) </t>
    </r>
    <r>
      <rPr>
        <b/>
        <sz val="16"/>
        <rFont val="Times New Roman"/>
        <family val="1"/>
        <charset val="204"/>
      </rPr>
      <t>(21 день, 4 недели/месяц)</t>
    </r>
  </si>
  <si>
    <r>
      <t xml:space="preserve">Несовершеннолетние, находящиеся в трудной жизненной ситуации и(или) в социально опасном положении, в полустационарной форме социального обслуживания с периодом пребывания свыше 4 часов (7 - 10 лет) </t>
    </r>
    <r>
      <rPr>
        <b/>
        <sz val="16"/>
        <color theme="1"/>
        <rFont val="Times New Roman"/>
        <family val="1"/>
        <charset val="204"/>
      </rPr>
      <t>(2 курса в год/2 месяца)</t>
    </r>
  </si>
  <si>
    <r>
      <t xml:space="preserve">Несовершеннолетние, находящиеся в трудной жизненной ситуации и(или) в социально опасном положении, в полустационарной форме социального обслуживания с периодом пребывания свыше 4 часов (11 - 18 лет) </t>
    </r>
    <r>
      <rPr>
        <b/>
        <sz val="16"/>
        <rFont val="Times New Roman"/>
        <family val="1"/>
        <charset val="204"/>
      </rPr>
      <t>(21 день, 4 недели/месяц)</t>
    </r>
  </si>
  <si>
    <r>
      <t xml:space="preserve">Родители (законные представители) детей, находящихся в трудной жизненной ситуации, в социально опасном положении, детей-инвалидов, детей с ограниченными возможностями, детей раннего возраста, имеющих проблемы в развитии, детей-сирот и детей, оставшихся без попечения родителей, в полустационарной форме социального обслуживания </t>
    </r>
    <r>
      <rPr>
        <b/>
        <sz val="16"/>
        <rFont val="Times New Roman"/>
        <family val="1"/>
        <charset val="204"/>
      </rPr>
      <t xml:space="preserve"> (1 курс (6 месяцев))</t>
    </r>
  </si>
  <si>
    <r>
      <t>Семьи с детьми, в отношении которых осуществляется патронаж (профилактика обстоятельств, обусловливающих нуждаемость в социальном обслуживании)</t>
    </r>
    <r>
      <rPr>
        <b/>
        <sz val="16"/>
        <rFont val="Times New Roman"/>
        <family val="1"/>
        <charset val="204"/>
      </rPr>
      <t xml:space="preserve"> (12 месяцев)</t>
    </r>
  </si>
  <si>
    <r>
      <t xml:space="preserve">Семьи с детьми, нуждающиеся в оказании помощи в защите прав и законных интересов, помощи в получении юридических услуг (профилактика обстоятельств, обусловливающих нуждаемость в социальном обслуживании: деятельность в связи с обращениями граждан, служба экстренная детская помощь, выявление семей, находящихся в СОП и т.п.) </t>
    </r>
    <r>
      <rPr>
        <b/>
        <sz val="16"/>
        <color theme="1"/>
        <rFont val="Times New Roman"/>
        <family val="1"/>
        <charset val="204"/>
      </rPr>
      <t>(1 год)</t>
    </r>
  </si>
  <si>
    <r>
      <t xml:space="preserve">Семьи с детьми, находящихся в трудной жизненной ситуации, в социально опасном положении, семей, воспитывающих детей-сирот и детей, оставшихся без попечения родителей (социальное сопровождение) </t>
    </r>
    <r>
      <rPr>
        <b/>
        <sz val="16"/>
        <color theme="1"/>
        <rFont val="Times New Roman"/>
        <family val="1"/>
        <charset val="204"/>
      </rPr>
      <t>(1 год)</t>
    </r>
  </si>
  <si>
    <t>по состоянию на 01 июля 2020г.</t>
  </si>
  <si>
    <t xml:space="preserve"> Типовая программа социального обслуживания граждан по повышению финансовой грамотности</t>
  </si>
  <si>
    <t>01.1</t>
  </si>
  <si>
    <t>Типовая программа адресной социальной помощи инвалидам, гражданам с ограниченными возможностями здоровья, детям инвалидам и детям с ограниченными возможностями здоровья на период эпидемиологического неблагополучия в связи с  новой коронавирусной инфекцией (COVID-19) без признания их нуждающимися в социальном обслуживании до дня отмены повышенной готовности для комплексных центров социального обслужмвания населения в состав которых входят отделения реабилитации и абилитации детей с ограниченными возможностями</t>
  </si>
  <si>
    <t xml:space="preserve">Исполнение государственного задания по состоянию на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</si>
</sst>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/>
    <xf numFmtId="0" fontId="3" fillId="0" borderId="0" xfId="0" applyFont="1" applyFill="1"/>
    <xf numFmtId="0" fontId="3" fillId="0" borderId="4" xfId="0" applyFont="1" applyFill="1" applyBorder="1"/>
    <xf numFmtId="0" fontId="1" fillId="0" borderId="0" xfId="0" applyFont="1" applyFill="1"/>
    <xf numFmtId="0" fontId="1" fillId="0" borderId="0" xfId="0" applyFont="1" applyFill="1"/>
    <xf numFmtId="0" fontId="8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/>
    </xf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/>
    <xf numFmtId="3" fontId="14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/>
    <xf numFmtId="0" fontId="9" fillId="0" borderId="0" xfId="0" applyFont="1" applyFill="1" applyAlignment="1">
      <alignment horizontal="center" wrapText="1"/>
    </xf>
    <xf numFmtId="0" fontId="0" fillId="0" borderId="0" xfId="0" applyAlignment="1">
      <alignment horizontal="center" vertical="top" wrapText="1"/>
    </xf>
    <xf numFmtId="0" fontId="1" fillId="0" borderId="0" xfId="0" applyFont="1" applyFill="1"/>
    <xf numFmtId="0" fontId="12" fillId="0" borderId="0" xfId="0" applyFont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 textRotation="90" wrapText="1"/>
    </xf>
    <xf numFmtId="0" fontId="8" fillId="2" borderId="0" xfId="0" applyFont="1" applyFill="1" applyBorder="1" applyAlignment="1">
      <alignment horizontal="center" vertical="center" textRotation="90" wrapText="1"/>
    </xf>
    <xf numFmtId="0" fontId="7" fillId="2" borderId="0" xfId="0" applyNumberFormat="1" applyFont="1" applyFill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 wrapText="1"/>
    </xf>
    <xf numFmtId="3" fontId="14" fillId="4" borderId="0" xfId="0" applyNumberFormat="1" applyFont="1" applyFill="1" applyBorder="1" applyAlignment="1">
      <alignment horizontal="center"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3" fontId="6" fillId="5" borderId="0" xfId="0" applyNumberFormat="1" applyFont="1" applyFill="1" applyBorder="1" applyAlignment="1">
      <alignment horizontal="center" vertical="center"/>
    </xf>
    <xf numFmtId="3" fontId="15" fillId="6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4" fillId="5" borderId="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3" fontId="14" fillId="2" borderId="1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1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2" fillId="2" borderId="0" xfId="0" applyFont="1" applyFill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0" fillId="2" borderId="3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O92"/>
  <sheetViews>
    <sheetView tabSelected="1" view="pageBreakPreview" topLeftCell="A4" zoomScale="50" zoomScaleNormal="40" zoomScaleSheetLayoutView="50" workbookViewId="0">
      <pane xSplit="4" ySplit="9" topLeftCell="E13" activePane="bottomRight" state="frozen"/>
      <selection activeCell="A4" sqref="A4"/>
      <selection pane="topRight" activeCell="G4" sqref="G4"/>
      <selection pane="bottomLeft" activeCell="A13" sqref="A13"/>
      <selection pane="bottomRight" activeCell="E7" sqref="E7:AL7"/>
    </sheetView>
  </sheetViews>
  <sheetFormatPr defaultColWidth="9.140625" defaultRowHeight="15" x14ac:dyDescent="0.25"/>
  <cols>
    <col min="1" max="1" width="5.42578125" style="2" hidden="1" customWidth="1"/>
    <col min="2" max="2" width="9.42578125" style="1" hidden="1" customWidth="1"/>
    <col min="3" max="3" width="84" style="1" customWidth="1"/>
    <col min="4" max="4" width="19.42578125" style="1" customWidth="1"/>
    <col min="5" max="5" width="11.28515625" style="1" customWidth="1"/>
    <col min="6" max="7" width="12.42578125" style="1" customWidth="1"/>
    <col min="8" max="8" width="10.85546875" style="1" customWidth="1"/>
    <col min="9" max="9" width="12.42578125" style="1" customWidth="1"/>
    <col min="10" max="10" width="13.42578125" style="1" customWidth="1"/>
    <col min="11" max="11" width="14.42578125" style="1" customWidth="1"/>
    <col min="12" max="12" width="13.140625" style="1" customWidth="1"/>
    <col min="13" max="13" width="12" style="1" customWidth="1"/>
    <col min="14" max="14" width="10.42578125" style="1" customWidth="1"/>
    <col min="15" max="15" width="9.140625" style="1" customWidth="1"/>
    <col min="16" max="16" width="10.42578125" style="1" customWidth="1"/>
    <col min="17" max="17" width="9.140625" style="1" customWidth="1"/>
    <col min="18" max="18" width="10.42578125" style="1" customWidth="1"/>
    <col min="19" max="19" width="12.7109375" style="1" customWidth="1"/>
    <col min="20" max="20" width="10.42578125" style="1" customWidth="1"/>
    <col min="21" max="23" width="9.140625" style="1" customWidth="1"/>
    <col min="24" max="24" width="11.42578125" style="1" customWidth="1"/>
    <col min="25" max="26" width="9.140625" style="1" customWidth="1"/>
    <col min="27" max="27" width="13.140625" style="1" customWidth="1"/>
    <col min="28" max="28" width="10.28515625" style="1" customWidth="1"/>
    <col min="29" max="30" width="9.140625" style="23" customWidth="1"/>
    <col min="31" max="34" width="9.140625" style="1" customWidth="1"/>
    <col min="35" max="36" width="9.140625" style="27" customWidth="1"/>
    <col min="37" max="37" width="10.85546875" style="1" customWidth="1"/>
    <col min="38" max="38" width="10.42578125" style="1" customWidth="1"/>
    <col min="39" max="39" width="10.42578125" style="35" customWidth="1"/>
    <col min="40" max="16384" width="9.140625" style="1"/>
  </cols>
  <sheetData>
    <row r="1" spans="1:39" s="35" customFormat="1" x14ac:dyDescent="0.25">
      <c r="A1" s="58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</row>
    <row r="2" spans="1:39" s="35" customFormat="1" x14ac:dyDescent="0.25">
      <c r="A2" s="58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9" ht="132" customHeight="1" x14ac:dyDescent="0.3">
      <c r="A3" s="58"/>
      <c r="B3" s="22"/>
      <c r="C3" s="22"/>
      <c r="D3" s="100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116" t="s">
        <v>97</v>
      </c>
      <c r="AD3" s="117"/>
      <c r="AE3" s="117"/>
      <c r="AF3" s="117"/>
      <c r="AG3" s="117"/>
      <c r="AH3" s="117"/>
      <c r="AI3" s="117"/>
      <c r="AJ3" s="117"/>
      <c r="AK3" s="117"/>
      <c r="AL3" s="117"/>
    </row>
    <row r="4" spans="1:39" s="3" customFormat="1" ht="35.25" customHeight="1" x14ac:dyDescent="0.4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33"/>
    </row>
    <row r="5" spans="1:39" s="3" customFormat="1" ht="36.75" customHeight="1" x14ac:dyDescent="0.25">
      <c r="A5" s="102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3"/>
      <c r="AJ5" s="103"/>
      <c r="AK5" s="103"/>
      <c r="AL5" s="103"/>
      <c r="AM5" s="34"/>
    </row>
    <row r="6" spans="1:39" s="11" customFormat="1" ht="36.75" customHeight="1" x14ac:dyDescent="0.25">
      <c r="A6" s="104" t="s">
        <v>61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36"/>
    </row>
    <row r="7" spans="1:39" s="5" customFormat="1" ht="61.5" customHeight="1" x14ac:dyDescent="0.25">
      <c r="A7" s="106" t="s">
        <v>126</v>
      </c>
      <c r="B7" s="106"/>
      <c r="C7" s="106"/>
      <c r="D7" s="106"/>
      <c r="E7" s="118" t="s">
        <v>130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41"/>
    </row>
    <row r="8" spans="1:39" s="4" customFormat="1" ht="20.25" x14ac:dyDescent="0.3">
      <c r="A8" s="114" t="s">
        <v>1</v>
      </c>
      <c r="B8" s="113" t="s">
        <v>0</v>
      </c>
      <c r="C8" s="111" t="s">
        <v>2</v>
      </c>
      <c r="D8" s="110" t="s">
        <v>66</v>
      </c>
      <c r="E8" s="109" t="s">
        <v>51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42"/>
    </row>
    <row r="9" spans="1:39" ht="187.5" customHeight="1" x14ac:dyDescent="0.25">
      <c r="A9" s="114"/>
      <c r="B9" s="113"/>
      <c r="C9" s="111"/>
      <c r="D9" s="110"/>
      <c r="E9" s="107" t="s">
        <v>33</v>
      </c>
      <c r="F9" s="108"/>
      <c r="G9" s="107" t="s">
        <v>34</v>
      </c>
      <c r="H9" s="108"/>
      <c r="I9" s="107" t="s">
        <v>35</v>
      </c>
      <c r="J9" s="108"/>
      <c r="K9" s="107" t="s">
        <v>67</v>
      </c>
      <c r="L9" s="112"/>
      <c r="M9" s="107" t="s">
        <v>36</v>
      </c>
      <c r="N9" s="108"/>
      <c r="O9" s="107" t="s">
        <v>37</v>
      </c>
      <c r="P9" s="108"/>
      <c r="Q9" s="107" t="s">
        <v>38</v>
      </c>
      <c r="R9" s="108"/>
      <c r="S9" s="107" t="s">
        <v>68</v>
      </c>
      <c r="T9" s="108"/>
      <c r="U9" s="107" t="s">
        <v>39</v>
      </c>
      <c r="V9" s="108"/>
      <c r="W9" s="107" t="s">
        <v>40</v>
      </c>
      <c r="X9" s="108"/>
      <c r="Y9" s="107" t="s">
        <v>41</v>
      </c>
      <c r="Z9" s="108"/>
      <c r="AA9" s="107" t="s">
        <v>69</v>
      </c>
      <c r="AB9" s="108"/>
      <c r="AC9" s="107" t="s">
        <v>42</v>
      </c>
      <c r="AD9" s="108"/>
      <c r="AE9" s="107" t="s">
        <v>43</v>
      </c>
      <c r="AF9" s="108"/>
      <c r="AG9" s="107" t="s">
        <v>44</v>
      </c>
      <c r="AH9" s="112"/>
      <c r="AI9" s="115" t="s">
        <v>70</v>
      </c>
      <c r="AJ9" s="108"/>
      <c r="AK9" s="107" t="s">
        <v>71</v>
      </c>
      <c r="AL9" s="108"/>
      <c r="AM9" s="43"/>
    </row>
    <row r="10" spans="1:39" ht="75.75" customHeight="1" x14ac:dyDescent="0.25">
      <c r="A10" s="114"/>
      <c r="B10" s="113"/>
      <c r="C10" s="111"/>
      <c r="D10" s="110"/>
      <c r="E10" s="13" t="s">
        <v>45</v>
      </c>
      <c r="F10" s="13" t="s">
        <v>46</v>
      </c>
      <c r="G10" s="13" t="s">
        <v>45</v>
      </c>
      <c r="H10" s="13" t="s">
        <v>46</v>
      </c>
      <c r="I10" s="13" t="s">
        <v>45</v>
      </c>
      <c r="J10" s="13" t="s">
        <v>47</v>
      </c>
      <c r="K10" s="13" t="s">
        <v>45</v>
      </c>
      <c r="L10" s="13" t="s">
        <v>46</v>
      </c>
      <c r="M10" s="13" t="s">
        <v>45</v>
      </c>
      <c r="N10" s="13" t="s">
        <v>48</v>
      </c>
      <c r="O10" s="13" t="s">
        <v>45</v>
      </c>
      <c r="P10" s="13" t="s">
        <v>47</v>
      </c>
      <c r="Q10" s="13" t="s">
        <v>45</v>
      </c>
      <c r="R10" s="13" t="s">
        <v>46</v>
      </c>
      <c r="S10" s="13" t="s">
        <v>45</v>
      </c>
      <c r="T10" s="13" t="s">
        <v>46</v>
      </c>
      <c r="U10" s="13" t="s">
        <v>45</v>
      </c>
      <c r="V10" s="13" t="s">
        <v>47</v>
      </c>
      <c r="W10" s="13" t="s">
        <v>45</v>
      </c>
      <c r="X10" s="13" t="s">
        <v>49</v>
      </c>
      <c r="Y10" s="13" t="s">
        <v>45</v>
      </c>
      <c r="Z10" s="13" t="s">
        <v>46</v>
      </c>
      <c r="AA10" s="13" t="s">
        <v>45</v>
      </c>
      <c r="AB10" s="13" t="s">
        <v>46</v>
      </c>
      <c r="AC10" s="13" t="s">
        <v>45</v>
      </c>
      <c r="AD10" s="13" t="s">
        <v>48</v>
      </c>
      <c r="AE10" s="13" t="s">
        <v>45</v>
      </c>
      <c r="AF10" s="13" t="s">
        <v>47</v>
      </c>
      <c r="AG10" s="13" t="s">
        <v>45</v>
      </c>
      <c r="AH10" s="13" t="s">
        <v>50</v>
      </c>
      <c r="AI10" s="13" t="s">
        <v>64</v>
      </c>
      <c r="AJ10" s="13" t="s">
        <v>65</v>
      </c>
      <c r="AK10" s="13" t="s">
        <v>45</v>
      </c>
      <c r="AL10" s="13" t="s">
        <v>49</v>
      </c>
      <c r="AM10" s="44"/>
    </row>
    <row r="11" spans="1:39" ht="31.9" customHeight="1" x14ac:dyDescent="0.25">
      <c r="A11" s="15">
        <v>1</v>
      </c>
      <c r="B11" s="16">
        <v>2</v>
      </c>
      <c r="C11" s="14">
        <v>3</v>
      </c>
      <c r="D11" s="15">
        <v>4</v>
      </c>
      <c r="E11" s="77">
        <v>7</v>
      </c>
      <c r="F11" s="77">
        <v>8</v>
      </c>
      <c r="G11" s="77">
        <v>9</v>
      </c>
      <c r="H11" s="77">
        <v>10</v>
      </c>
      <c r="I11" s="77">
        <v>11</v>
      </c>
      <c r="J11" s="77">
        <v>12</v>
      </c>
      <c r="K11" s="77">
        <v>13</v>
      </c>
      <c r="L11" s="77">
        <v>14</v>
      </c>
      <c r="M11" s="77">
        <v>15</v>
      </c>
      <c r="N11" s="77">
        <v>16</v>
      </c>
      <c r="O11" s="77">
        <v>17</v>
      </c>
      <c r="P11" s="77">
        <v>18</v>
      </c>
      <c r="Q11" s="77">
        <v>19</v>
      </c>
      <c r="R11" s="77">
        <v>20</v>
      </c>
      <c r="S11" s="77">
        <v>21</v>
      </c>
      <c r="T11" s="77">
        <v>22</v>
      </c>
      <c r="U11" s="77">
        <v>23</v>
      </c>
      <c r="V11" s="77">
        <v>24</v>
      </c>
      <c r="W11" s="77">
        <v>25</v>
      </c>
      <c r="X11" s="77">
        <v>26</v>
      </c>
      <c r="Y11" s="77">
        <v>27</v>
      </c>
      <c r="Z11" s="77">
        <v>28</v>
      </c>
      <c r="AA11" s="77">
        <v>29</v>
      </c>
      <c r="AB11" s="77">
        <v>30</v>
      </c>
      <c r="AC11" s="77">
        <v>31</v>
      </c>
      <c r="AD11" s="77">
        <v>32</v>
      </c>
      <c r="AE11" s="77">
        <v>33</v>
      </c>
      <c r="AF11" s="77">
        <v>34</v>
      </c>
      <c r="AG11" s="77">
        <v>35</v>
      </c>
      <c r="AH11" s="77">
        <v>36</v>
      </c>
      <c r="AI11" s="77">
        <v>37</v>
      </c>
      <c r="AJ11" s="77">
        <v>38</v>
      </c>
      <c r="AK11" s="77">
        <v>39</v>
      </c>
      <c r="AL11" s="77">
        <v>40</v>
      </c>
      <c r="AM11" s="45"/>
    </row>
    <row r="12" spans="1:39" ht="35.25" customHeight="1" x14ac:dyDescent="0.25">
      <c r="A12" s="15"/>
      <c r="B12" s="59"/>
      <c r="C12" s="17" t="s">
        <v>32</v>
      </c>
      <c r="D12" s="25">
        <f>D13+D23+D29</f>
        <v>6512</v>
      </c>
      <c r="E12" s="18">
        <f>E13+E23+E29</f>
        <v>860</v>
      </c>
      <c r="F12" s="18">
        <f t="shared" ref="F12:AL12" si="0">F13+F23+F29</f>
        <v>841</v>
      </c>
      <c r="G12" s="18">
        <f t="shared" si="0"/>
        <v>674</v>
      </c>
      <c r="H12" s="18">
        <f t="shared" si="0"/>
        <v>730</v>
      </c>
      <c r="I12" s="18">
        <f t="shared" si="0"/>
        <v>718</v>
      </c>
      <c r="J12" s="18">
        <f t="shared" si="0"/>
        <v>727</v>
      </c>
      <c r="K12" s="80">
        <f t="shared" si="0"/>
        <v>1890</v>
      </c>
      <c r="L12" s="80">
        <f t="shared" si="0"/>
        <v>1940</v>
      </c>
      <c r="M12" s="18">
        <f t="shared" si="0"/>
        <v>654</v>
      </c>
      <c r="N12" s="18">
        <f t="shared" si="0"/>
        <v>595</v>
      </c>
      <c r="O12" s="18">
        <f t="shared" si="0"/>
        <v>663</v>
      </c>
      <c r="P12" s="18">
        <f t="shared" si="0"/>
        <v>737</v>
      </c>
      <c r="Q12" s="18">
        <f t="shared" si="0"/>
        <v>800</v>
      </c>
      <c r="R12" s="18">
        <f t="shared" si="0"/>
        <v>873</v>
      </c>
      <c r="S12" s="18">
        <f t="shared" si="0"/>
        <v>3464</v>
      </c>
      <c r="T12" s="18">
        <f t="shared" si="0"/>
        <v>3608</v>
      </c>
      <c r="U12" s="18">
        <f t="shared" si="0"/>
        <v>731</v>
      </c>
      <c r="V12" s="18">
        <f t="shared" si="0"/>
        <v>0</v>
      </c>
      <c r="W12" s="18">
        <f t="shared" si="0"/>
        <v>701</v>
      </c>
      <c r="X12" s="18">
        <f t="shared" si="0"/>
        <v>0</v>
      </c>
      <c r="Y12" s="18">
        <f t="shared" si="0"/>
        <v>694</v>
      </c>
      <c r="Z12" s="18">
        <f t="shared" si="0"/>
        <v>0</v>
      </c>
      <c r="AA12" s="18">
        <f t="shared" si="0"/>
        <v>5047</v>
      </c>
      <c r="AB12" s="18">
        <f t="shared" si="0"/>
        <v>3608</v>
      </c>
      <c r="AC12" s="18">
        <f t="shared" si="0"/>
        <v>723</v>
      </c>
      <c r="AD12" s="18">
        <f t="shared" si="0"/>
        <v>0</v>
      </c>
      <c r="AE12" s="18">
        <f t="shared" si="0"/>
        <v>662</v>
      </c>
      <c r="AF12" s="18">
        <f t="shared" si="0"/>
        <v>0</v>
      </c>
      <c r="AG12" s="18">
        <f t="shared" si="0"/>
        <v>623</v>
      </c>
      <c r="AH12" s="18">
        <f t="shared" si="0"/>
        <v>0</v>
      </c>
      <c r="AI12" s="18">
        <f t="shared" si="0"/>
        <v>6512</v>
      </c>
      <c r="AJ12" s="18">
        <f t="shared" si="0"/>
        <v>3608</v>
      </c>
      <c r="AK12" s="18">
        <f t="shared" si="0"/>
        <v>6512</v>
      </c>
      <c r="AL12" s="18">
        <f t="shared" si="0"/>
        <v>3608</v>
      </c>
      <c r="AM12" s="46"/>
    </row>
    <row r="13" spans="1:39" ht="20.25" x14ac:dyDescent="0.25">
      <c r="A13" s="15"/>
      <c r="B13" s="60" t="s">
        <v>23</v>
      </c>
      <c r="C13" s="20" t="s">
        <v>20</v>
      </c>
      <c r="D13" s="18">
        <f>SUM(D14:D22)</f>
        <v>139</v>
      </c>
      <c r="E13" s="18">
        <f>SUM(E14:E22)</f>
        <v>139</v>
      </c>
      <c r="F13" s="18">
        <f t="shared" ref="F13:AK13" si="1">SUM(F14:F22)</f>
        <v>139</v>
      </c>
      <c r="G13" s="18">
        <f t="shared" si="1"/>
        <v>139</v>
      </c>
      <c r="H13" s="18">
        <f t="shared" si="1"/>
        <v>139</v>
      </c>
      <c r="I13" s="18">
        <f t="shared" si="1"/>
        <v>139</v>
      </c>
      <c r="J13" s="18">
        <f t="shared" si="1"/>
        <v>139</v>
      </c>
      <c r="K13" s="80">
        <f t="shared" si="1"/>
        <v>139</v>
      </c>
      <c r="L13" s="80">
        <f t="shared" si="1"/>
        <v>139</v>
      </c>
      <c r="M13" s="18">
        <f t="shared" si="1"/>
        <v>139</v>
      </c>
      <c r="N13" s="18">
        <f t="shared" si="1"/>
        <v>139</v>
      </c>
      <c r="O13" s="18">
        <f t="shared" si="1"/>
        <v>139</v>
      </c>
      <c r="P13" s="18">
        <f t="shared" si="1"/>
        <v>139</v>
      </c>
      <c r="Q13" s="18">
        <f t="shared" si="1"/>
        <v>139</v>
      </c>
      <c r="R13" s="18">
        <f t="shared" si="1"/>
        <v>139</v>
      </c>
      <c r="S13" s="18">
        <f t="shared" si="1"/>
        <v>139</v>
      </c>
      <c r="T13" s="80">
        <f t="shared" ref="T13" si="2">SUM(T14:T22)</f>
        <v>139</v>
      </c>
      <c r="U13" s="18">
        <f t="shared" si="1"/>
        <v>139</v>
      </c>
      <c r="V13" s="18">
        <f t="shared" si="1"/>
        <v>0</v>
      </c>
      <c r="W13" s="18">
        <f t="shared" si="1"/>
        <v>139</v>
      </c>
      <c r="X13" s="18">
        <f t="shared" si="1"/>
        <v>0</v>
      </c>
      <c r="Y13" s="18">
        <f t="shared" si="1"/>
        <v>139</v>
      </c>
      <c r="Z13" s="18">
        <f t="shared" si="1"/>
        <v>0</v>
      </c>
      <c r="AA13" s="18">
        <f t="shared" si="1"/>
        <v>139</v>
      </c>
      <c r="AB13" s="18">
        <f t="shared" ref="AB13" si="3">SUM(AB14:AB22)</f>
        <v>139</v>
      </c>
      <c r="AC13" s="18">
        <f t="shared" si="1"/>
        <v>139</v>
      </c>
      <c r="AD13" s="18">
        <f t="shared" si="1"/>
        <v>0</v>
      </c>
      <c r="AE13" s="18">
        <f t="shared" si="1"/>
        <v>139</v>
      </c>
      <c r="AF13" s="18">
        <f t="shared" si="1"/>
        <v>0</v>
      </c>
      <c r="AG13" s="18">
        <f t="shared" si="1"/>
        <v>139</v>
      </c>
      <c r="AH13" s="18">
        <f t="shared" si="1"/>
        <v>0</v>
      </c>
      <c r="AI13" s="18">
        <f t="shared" si="1"/>
        <v>139</v>
      </c>
      <c r="AJ13" s="18">
        <f t="shared" ref="AJ13" si="4">SUM(AJ14:AJ22)</f>
        <v>139</v>
      </c>
      <c r="AK13" s="18">
        <f t="shared" si="1"/>
        <v>139</v>
      </c>
      <c r="AL13" s="18">
        <f t="shared" ref="AL13" si="5">SUM(AL14:AL22)</f>
        <v>139</v>
      </c>
      <c r="AM13" s="47"/>
    </row>
    <row r="14" spans="1:39" ht="92.45" hidden="1" customHeight="1" x14ac:dyDescent="0.25">
      <c r="A14" s="14">
        <v>1</v>
      </c>
      <c r="B14" s="57">
        <v>1</v>
      </c>
      <c r="C14" s="21" t="s">
        <v>3</v>
      </c>
      <c r="D14" s="25">
        <v>46</v>
      </c>
      <c r="E14" s="39">
        <v>46</v>
      </c>
      <c r="F14" s="39">
        <v>26</v>
      </c>
      <c r="G14" s="39">
        <v>46</v>
      </c>
      <c r="H14" s="39">
        <v>27</v>
      </c>
      <c r="I14" s="39">
        <v>46</v>
      </c>
      <c r="J14" s="40">
        <v>30</v>
      </c>
      <c r="K14" s="81">
        <v>46</v>
      </c>
      <c r="L14" s="82">
        <v>30</v>
      </c>
      <c r="M14" s="39">
        <v>46</v>
      </c>
      <c r="N14" s="40">
        <v>31</v>
      </c>
      <c r="O14" s="39">
        <v>46</v>
      </c>
      <c r="P14" s="40">
        <v>32</v>
      </c>
      <c r="Q14" s="39">
        <v>46</v>
      </c>
      <c r="R14" s="40">
        <v>32</v>
      </c>
      <c r="S14" s="19">
        <v>46</v>
      </c>
      <c r="T14" s="82">
        <v>32</v>
      </c>
      <c r="U14" s="39">
        <v>46</v>
      </c>
      <c r="V14" s="17"/>
      <c r="W14" s="39">
        <v>46</v>
      </c>
      <c r="X14" s="17"/>
      <c r="Y14" s="39">
        <v>46</v>
      </c>
      <c r="Z14" s="40"/>
      <c r="AA14" s="19">
        <v>46</v>
      </c>
      <c r="AB14" s="82">
        <v>32</v>
      </c>
      <c r="AC14" s="39">
        <v>46</v>
      </c>
      <c r="AD14" s="28"/>
      <c r="AE14" s="39">
        <v>46</v>
      </c>
      <c r="AF14" s="28"/>
      <c r="AG14" s="39">
        <v>46</v>
      </c>
      <c r="AH14" s="28"/>
      <c r="AI14" s="19">
        <v>46</v>
      </c>
      <c r="AJ14" s="82">
        <v>32</v>
      </c>
      <c r="AK14" s="19">
        <v>46</v>
      </c>
      <c r="AL14" s="82">
        <v>32</v>
      </c>
      <c r="AM14" s="48"/>
    </row>
    <row r="15" spans="1:39" ht="115.15" hidden="1" customHeight="1" x14ac:dyDescent="0.25">
      <c r="A15" s="14">
        <v>2</v>
      </c>
      <c r="B15" s="57">
        <v>2</v>
      </c>
      <c r="C15" s="21" t="s">
        <v>4</v>
      </c>
      <c r="D15" s="25">
        <v>44</v>
      </c>
      <c r="E15" s="39">
        <v>44</v>
      </c>
      <c r="F15" s="39">
        <v>56</v>
      </c>
      <c r="G15" s="39">
        <v>44</v>
      </c>
      <c r="H15" s="39">
        <v>56</v>
      </c>
      <c r="I15" s="39">
        <v>44</v>
      </c>
      <c r="J15" s="40">
        <v>52</v>
      </c>
      <c r="K15" s="81">
        <v>44</v>
      </c>
      <c r="L15" s="82">
        <v>52</v>
      </c>
      <c r="M15" s="39">
        <v>44</v>
      </c>
      <c r="N15" s="40">
        <v>51</v>
      </c>
      <c r="O15" s="39">
        <v>44</v>
      </c>
      <c r="P15" s="40">
        <v>52</v>
      </c>
      <c r="Q15" s="39">
        <v>44</v>
      </c>
      <c r="R15" s="40">
        <v>52</v>
      </c>
      <c r="S15" s="19">
        <v>44</v>
      </c>
      <c r="T15" s="82">
        <v>52</v>
      </c>
      <c r="U15" s="39">
        <v>44</v>
      </c>
      <c r="V15" s="17"/>
      <c r="W15" s="39">
        <v>44</v>
      </c>
      <c r="X15" s="17"/>
      <c r="Y15" s="39">
        <v>44</v>
      </c>
      <c r="Z15" s="40"/>
      <c r="AA15" s="19">
        <v>44</v>
      </c>
      <c r="AB15" s="82">
        <v>52</v>
      </c>
      <c r="AC15" s="39">
        <v>44</v>
      </c>
      <c r="AD15" s="28"/>
      <c r="AE15" s="39">
        <v>44</v>
      </c>
      <c r="AF15" s="28"/>
      <c r="AG15" s="39">
        <v>44</v>
      </c>
      <c r="AH15" s="28"/>
      <c r="AI15" s="19">
        <v>44</v>
      </c>
      <c r="AJ15" s="82">
        <v>52</v>
      </c>
      <c r="AK15" s="19">
        <v>44</v>
      </c>
      <c r="AL15" s="82">
        <v>52</v>
      </c>
      <c r="AM15" s="48"/>
    </row>
    <row r="16" spans="1:39" ht="101.25" hidden="1" x14ac:dyDescent="0.25">
      <c r="A16" s="14">
        <v>3</v>
      </c>
      <c r="B16" s="57">
        <v>3</v>
      </c>
      <c r="C16" s="21" t="s">
        <v>6</v>
      </c>
      <c r="D16" s="25">
        <v>16</v>
      </c>
      <c r="E16" s="39">
        <v>16</v>
      </c>
      <c r="F16" s="39">
        <v>15</v>
      </c>
      <c r="G16" s="39">
        <v>16</v>
      </c>
      <c r="H16" s="39">
        <v>15</v>
      </c>
      <c r="I16" s="39">
        <v>16</v>
      </c>
      <c r="J16" s="40">
        <v>14</v>
      </c>
      <c r="K16" s="81">
        <v>16</v>
      </c>
      <c r="L16" s="82">
        <v>14</v>
      </c>
      <c r="M16" s="39">
        <v>16</v>
      </c>
      <c r="N16" s="40">
        <v>14</v>
      </c>
      <c r="O16" s="39">
        <v>16</v>
      </c>
      <c r="P16" s="40">
        <v>14</v>
      </c>
      <c r="Q16" s="39">
        <v>16</v>
      </c>
      <c r="R16" s="40">
        <v>14</v>
      </c>
      <c r="S16" s="19">
        <v>16</v>
      </c>
      <c r="T16" s="82">
        <v>14</v>
      </c>
      <c r="U16" s="39">
        <v>16</v>
      </c>
      <c r="V16" s="17"/>
      <c r="W16" s="39">
        <v>16</v>
      </c>
      <c r="X16" s="17"/>
      <c r="Y16" s="39">
        <v>16</v>
      </c>
      <c r="Z16" s="40"/>
      <c r="AA16" s="19">
        <v>16</v>
      </c>
      <c r="AB16" s="82">
        <v>14</v>
      </c>
      <c r="AC16" s="39">
        <v>16</v>
      </c>
      <c r="AD16" s="28"/>
      <c r="AE16" s="39">
        <v>16</v>
      </c>
      <c r="AF16" s="28"/>
      <c r="AG16" s="39">
        <v>16</v>
      </c>
      <c r="AH16" s="29"/>
      <c r="AI16" s="19">
        <v>16</v>
      </c>
      <c r="AJ16" s="82">
        <v>14</v>
      </c>
      <c r="AK16" s="19">
        <v>16</v>
      </c>
      <c r="AL16" s="82">
        <v>14</v>
      </c>
      <c r="AM16" s="48"/>
    </row>
    <row r="17" spans="1:39" ht="112.9" hidden="1" customHeight="1" x14ac:dyDescent="0.25">
      <c r="A17" s="14">
        <v>4</v>
      </c>
      <c r="B17" s="57">
        <v>4</v>
      </c>
      <c r="C17" s="21" t="s">
        <v>7</v>
      </c>
      <c r="D17" s="25">
        <v>15</v>
      </c>
      <c r="E17" s="40">
        <v>15</v>
      </c>
      <c r="F17" s="40">
        <v>15</v>
      </c>
      <c r="G17" s="40">
        <v>15</v>
      </c>
      <c r="H17" s="40">
        <v>15</v>
      </c>
      <c r="I17" s="40">
        <v>15</v>
      </c>
      <c r="J17" s="40">
        <v>15</v>
      </c>
      <c r="K17" s="83">
        <v>15</v>
      </c>
      <c r="L17" s="84">
        <v>15</v>
      </c>
      <c r="M17" s="40">
        <v>15</v>
      </c>
      <c r="N17" s="40">
        <v>15</v>
      </c>
      <c r="O17" s="40">
        <v>15</v>
      </c>
      <c r="P17" s="40">
        <v>15</v>
      </c>
      <c r="Q17" s="40">
        <v>15</v>
      </c>
      <c r="R17" s="40">
        <v>15</v>
      </c>
      <c r="S17" s="17">
        <v>15</v>
      </c>
      <c r="T17" s="84">
        <v>15</v>
      </c>
      <c r="U17" s="40">
        <v>15</v>
      </c>
      <c r="V17" s="17"/>
      <c r="W17" s="40">
        <v>15</v>
      </c>
      <c r="X17" s="17"/>
      <c r="Y17" s="40">
        <v>15</v>
      </c>
      <c r="Z17" s="40"/>
      <c r="AA17" s="17">
        <v>15</v>
      </c>
      <c r="AB17" s="84">
        <v>15</v>
      </c>
      <c r="AC17" s="40">
        <v>15</v>
      </c>
      <c r="AD17" s="28"/>
      <c r="AE17" s="40">
        <v>15</v>
      </c>
      <c r="AF17" s="28"/>
      <c r="AG17" s="40">
        <v>15</v>
      </c>
      <c r="AH17" s="28"/>
      <c r="AI17" s="17">
        <v>15</v>
      </c>
      <c r="AJ17" s="84">
        <v>15</v>
      </c>
      <c r="AK17" s="17">
        <v>15</v>
      </c>
      <c r="AL17" s="84">
        <v>15</v>
      </c>
      <c r="AM17" s="48"/>
    </row>
    <row r="18" spans="1:39" ht="121.5" hidden="1" x14ac:dyDescent="0.25">
      <c r="A18" s="14">
        <v>5</v>
      </c>
      <c r="B18" s="57">
        <v>5</v>
      </c>
      <c r="C18" s="21" t="s">
        <v>19</v>
      </c>
      <c r="D18" s="25">
        <v>5</v>
      </c>
      <c r="E18" s="40">
        <v>5</v>
      </c>
      <c r="F18" s="40">
        <v>10</v>
      </c>
      <c r="G18" s="40">
        <v>5</v>
      </c>
      <c r="H18" s="40">
        <v>10</v>
      </c>
      <c r="I18" s="40">
        <v>5</v>
      </c>
      <c r="J18" s="40">
        <v>12</v>
      </c>
      <c r="K18" s="83">
        <v>5</v>
      </c>
      <c r="L18" s="84">
        <v>12</v>
      </c>
      <c r="M18" s="40">
        <v>5</v>
      </c>
      <c r="N18" s="40">
        <v>11</v>
      </c>
      <c r="O18" s="40">
        <v>5</v>
      </c>
      <c r="P18" s="40">
        <v>10</v>
      </c>
      <c r="Q18" s="40">
        <v>5</v>
      </c>
      <c r="R18" s="40">
        <v>10</v>
      </c>
      <c r="S18" s="17">
        <v>5</v>
      </c>
      <c r="T18" s="84">
        <v>10</v>
      </c>
      <c r="U18" s="40">
        <v>5</v>
      </c>
      <c r="V18" s="17"/>
      <c r="W18" s="40">
        <v>5</v>
      </c>
      <c r="X18" s="17"/>
      <c r="Y18" s="40">
        <v>5</v>
      </c>
      <c r="Z18" s="40"/>
      <c r="AA18" s="17">
        <v>5</v>
      </c>
      <c r="AB18" s="84">
        <v>10</v>
      </c>
      <c r="AC18" s="40">
        <v>5</v>
      </c>
      <c r="AD18" s="28"/>
      <c r="AE18" s="40">
        <v>5</v>
      </c>
      <c r="AF18" s="28"/>
      <c r="AG18" s="40">
        <v>5</v>
      </c>
      <c r="AH18" s="28"/>
      <c r="AI18" s="17">
        <v>5</v>
      </c>
      <c r="AJ18" s="84">
        <v>10</v>
      </c>
      <c r="AK18" s="17">
        <v>5</v>
      </c>
      <c r="AL18" s="84">
        <v>10</v>
      </c>
      <c r="AM18" s="48"/>
    </row>
    <row r="19" spans="1:39" ht="121.5" hidden="1" x14ac:dyDescent="0.25">
      <c r="A19" s="14">
        <v>6</v>
      </c>
      <c r="B19" s="57">
        <v>6</v>
      </c>
      <c r="C19" s="21" t="s">
        <v>8</v>
      </c>
      <c r="D19" s="25">
        <v>9</v>
      </c>
      <c r="E19" s="40">
        <v>9</v>
      </c>
      <c r="F19" s="40">
        <v>9</v>
      </c>
      <c r="G19" s="40">
        <v>9</v>
      </c>
      <c r="H19" s="40">
        <v>9</v>
      </c>
      <c r="I19" s="40">
        <v>9</v>
      </c>
      <c r="J19" s="40">
        <v>9</v>
      </c>
      <c r="K19" s="83">
        <v>9</v>
      </c>
      <c r="L19" s="84">
        <v>9</v>
      </c>
      <c r="M19" s="40">
        <v>9</v>
      </c>
      <c r="N19" s="40">
        <v>10</v>
      </c>
      <c r="O19" s="40">
        <v>9</v>
      </c>
      <c r="P19" s="40">
        <v>9</v>
      </c>
      <c r="Q19" s="40">
        <v>9</v>
      </c>
      <c r="R19" s="40">
        <v>9</v>
      </c>
      <c r="S19" s="17">
        <v>9</v>
      </c>
      <c r="T19" s="84">
        <v>9</v>
      </c>
      <c r="U19" s="40">
        <v>9</v>
      </c>
      <c r="V19" s="17"/>
      <c r="W19" s="40">
        <v>9</v>
      </c>
      <c r="X19" s="17"/>
      <c r="Y19" s="40">
        <v>9</v>
      </c>
      <c r="Z19" s="40"/>
      <c r="AA19" s="17">
        <v>9</v>
      </c>
      <c r="AB19" s="84">
        <v>9</v>
      </c>
      <c r="AC19" s="40">
        <v>9</v>
      </c>
      <c r="AD19" s="28"/>
      <c r="AE19" s="40">
        <v>9</v>
      </c>
      <c r="AF19" s="28"/>
      <c r="AG19" s="40">
        <v>9</v>
      </c>
      <c r="AH19" s="28"/>
      <c r="AI19" s="17">
        <v>9</v>
      </c>
      <c r="AJ19" s="84">
        <v>9</v>
      </c>
      <c r="AK19" s="17">
        <v>9</v>
      </c>
      <c r="AL19" s="84">
        <v>9</v>
      </c>
      <c r="AM19" s="48"/>
    </row>
    <row r="20" spans="1:39" ht="101.25" hidden="1" x14ac:dyDescent="0.25">
      <c r="A20" s="14">
        <v>7</v>
      </c>
      <c r="B20" s="57">
        <v>7</v>
      </c>
      <c r="C20" s="21" t="s">
        <v>9</v>
      </c>
      <c r="D20" s="25">
        <v>1</v>
      </c>
      <c r="E20" s="40">
        <v>1</v>
      </c>
      <c r="F20" s="40">
        <v>3</v>
      </c>
      <c r="G20" s="40">
        <v>1</v>
      </c>
      <c r="H20" s="40">
        <v>2</v>
      </c>
      <c r="I20" s="40">
        <v>1</v>
      </c>
      <c r="J20" s="40">
        <v>2</v>
      </c>
      <c r="K20" s="83">
        <v>1</v>
      </c>
      <c r="L20" s="84">
        <v>2</v>
      </c>
      <c r="M20" s="40">
        <v>1</v>
      </c>
      <c r="N20" s="40">
        <v>2</v>
      </c>
      <c r="O20" s="40">
        <v>1</v>
      </c>
      <c r="P20" s="40">
        <v>2</v>
      </c>
      <c r="Q20" s="40">
        <v>1</v>
      </c>
      <c r="R20" s="40">
        <v>2</v>
      </c>
      <c r="S20" s="17">
        <v>1</v>
      </c>
      <c r="T20" s="84">
        <v>2</v>
      </c>
      <c r="U20" s="40">
        <v>1</v>
      </c>
      <c r="V20" s="17"/>
      <c r="W20" s="40">
        <v>1</v>
      </c>
      <c r="X20" s="17"/>
      <c r="Y20" s="40">
        <v>1</v>
      </c>
      <c r="Z20" s="40"/>
      <c r="AA20" s="17">
        <v>1</v>
      </c>
      <c r="AB20" s="84">
        <v>2</v>
      </c>
      <c r="AC20" s="40">
        <v>1</v>
      </c>
      <c r="AD20" s="28"/>
      <c r="AE20" s="40">
        <v>1</v>
      </c>
      <c r="AF20" s="28"/>
      <c r="AG20" s="40">
        <v>1</v>
      </c>
      <c r="AH20" s="28"/>
      <c r="AI20" s="17">
        <v>1</v>
      </c>
      <c r="AJ20" s="84">
        <v>2</v>
      </c>
      <c r="AK20" s="17">
        <v>1</v>
      </c>
      <c r="AL20" s="84">
        <v>2</v>
      </c>
      <c r="AM20" s="48"/>
    </row>
    <row r="21" spans="1:39" s="12" customFormat="1" ht="104.45" hidden="1" customHeight="1" x14ac:dyDescent="0.25">
      <c r="A21" s="14">
        <v>11</v>
      </c>
      <c r="B21" s="57">
        <v>11</v>
      </c>
      <c r="C21" s="21" t="s">
        <v>62</v>
      </c>
      <c r="D21" s="25"/>
      <c r="E21" s="40"/>
      <c r="F21" s="40">
        <v>1</v>
      </c>
      <c r="G21" s="40"/>
      <c r="H21" s="40">
        <v>1</v>
      </c>
      <c r="I21" s="40"/>
      <c r="J21" s="40">
        <v>1</v>
      </c>
      <c r="K21" s="83"/>
      <c r="L21" s="84">
        <v>1</v>
      </c>
      <c r="M21" s="40"/>
      <c r="N21" s="40">
        <v>1</v>
      </c>
      <c r="O21" s="40"/>
      <c r="P21" s="40">
        <v>1</v>
      </c>
      <c r="Q21" s="40"/>
      <c r="R21" s="40">
        <v>1</v>
      </c>
      <c r="S21" s="17"/>
      <c r="T21" s="84">
        <v>1</v>
      </c>
      <c r="U21" s="40"/>
      <c r="V21" s="17"/>
      <c r="W21" s="40"/>
      <c r="X21" s="17"/>
      <c r="Y21" s="40"/>
      <c r="Z21" s="40"/>
      <c r="AA21" s="17"/>
      <c r="AB21" s="84">
        <v>1</v>
      </c>
      <c r="AC21" s="40"/>
      <c r="AD21" s="28"/>
      <c r="AE21" s="40"/>
      <c r="AF21" s="28"/>
      <c r="AG21" s="40"/>
      <c r="AH21" s="28"/>
      <c r="AI21" s="17"/>
      <c r="AJ21" s="84">
        <v>1</v>
      </c>
      <c r="AK21" s="17"/>
      <c r="AL21" s="84">
        <v>1</v>
      </c>
      <c r="AM21" s="48"/>
    </row>
    <row r="22" spans="1:39" ht="40.5" hidden="1" x14ac:dyDescent="0.25">
      <c r="A22" s="14">
        <v>17</v>
      </c>
      <c r="B22" s="57">
        <v>17</v>
      </c>
      <c r="C22" s="21" t="s">
        <v>18</v>
      </c>
      <c r="D22" s="25">
        <v>3</v>
      </c>
      <c r="E22" s="40">
        <v>3</v>
      </c>
      <c r="F22" s="40">
        <v>4</v>
      </c>
      <c r="G22" s="40">
        <v>3</v>
      </c>
      <c r="H22" s="40">
        <v>4</v>
      </c>
      <c r="I22" s="40">
        <v>3</v>
      </c>
      <c r="J22" s="40">
        <v>4</v>
      </c>
      <c r="K22" s="83">
        <v>3</v>
      </c>
      <c r="L22" s="84">
        <v>4</v>
      </c>
      <c r="M22" s="40">
        <v>3</v>
      </c>
      <c r="N22" s="40">
        <v>4</v>
      </c>
      <c r="O22" s="40">
        <v>3</v>
      </c>
      <c r="P22" s="40">
        <v>4</v>
      </c>
      <c r="Q22" s="40">
        <v>3</v>
      </c>
      <c r="R22" s="40">
        <v>4</v>
      </c>
      <c r="S22" s="17">
        <v>3</v>
      </c>
      <c r="T22" s="84">
        <v>4</v>
      </c>
      <c r="U22" s="40">
        <v>3</v>
      </c>
      <c r="V22" s="17"/>
      <c r="W22" s="40">
        <v>3</v>
      </c>
      <c r="X22" s="17"/>
      <c r="Y22" s="40">
        <v>3</v>
      </c>
      <c r="Z22" s="40"/>
      <c r="AA22" s="17">
        <v>3</v>
      </c>
      <c r="AB22" s="84">
        <v>4</v>
      </c>
      <c r="AC22" s="40">
        <v>3</v>
      </c>
      <c r="AD22" s="28"/>
      <c r="AE22" s="40">
        <v>3</v>
      </c>
      <c r="AF22" s="28"/>
      <c r="AG22" s="40">
        <v>3</v>
      </c>
      <c r="AH22" s="28"/>
      <c r="AI22" s="17">
        <v>3</v>
      </c>
      <c r="AJ22" s="84">
        <v>4</v>
      </c>
      <c r="AK22" s="17">
        <v>3</v>
      </c>
      <c r="AL22" s="84">
        <v>4</v>
      </c>
      <c r="AM22" s="48"/>
    </row>
    <row r="23" spans="1:39" s="35" customFormat="1" ht="49.15" customHeight="1" x14ac:dyDescent="0.25">
      <c r="A23" s="89"/>
      <c r="B23" s="90"/>
      <c r="C23" s="91" t="s">
        <v>31</v>
      </c>
      <c r="D23" s="85">
        <f>SUM(D24:D28)</f>
        <v>42</v>
      </c>
      <c r="E23" s="85">
        <f>SUM(E24:E28)</f>
        <v>42</v>
      </c>
      <c r="F23" s="85">
        <f t="shared" ref="F23:AL23" si="6">SUM(F24:F28)</f>
        <v>41</v>
      </c>
      <c r="G23" s="85">
        <f t="shared" si="6"/>
        <v>42</v>
      </c>
      <c r="H23" s="85">
        <f t="shared" si="6"/>
        <v>40</v>
      </c>
      <c r="I23" s="85">
        <f t="shared" si="6"/>
        <v>42</v>
      </c>
      <c r="J23" s="85">
        <f t="shared" si="6"/>
        <v>40</v>
      </c>
      <c r="K23" s="85">
        <f t="shared" si="6"/>
        <v>42</v>
      </c>
      <c r="L23" s="85">
        <v>41</v>
      </c>
      <c r="M23" s="85">
        <f t="shared" si="6"/>
        <v>42</v>
      </c>
      <c r="N23" s="85">
        <f t="shared" si="6"/>
        <v>40</v>
      </c>
      <c r="O23" s="85">
        <f t="shared" si="6"/>
        <v>42</v>
      </c>
      <c r="P23" s="85">
        <f t="shared" si="6"/>
        <v>40</v>
      </c>
      <c r="Q23" s="85">
        <f t="shared" si="6"/>
        <v>42</v>
      </c>
      <c r="R23" s="85">
        <f t="shared" si="6"/>
        <v>40</v>
      </c>
      <c r="S23" s="85">
        <f t="shared" si="6"/>
        <v>42</v>
      </c>
      <c r="T23" s="85">
        <f t="shared" si="6"/>
        <v>41</v>
      </c>
      <c r="U23" s="85">
        <f t="shared" si="6"/>
        <v>42</v>
      </c>
      <c r="V23" s="85">
        <f t="shared" si="6"/>
        <v>0</v>
      </c>
      <c r="W23" s="85">
        <f t="shared" si="6"/>
        <v>42</v>
      </c>
      <c r="X23" s="85">
        <f t="shared" si="6"/>
        <v>0</v>
      </c>
      <c r="Y23" s="85">
        <f t="shared" si="6"/>
        <v>42</v>
      </c>
      <c r="Z23" s="85">
        <f t="shared" si="6"/>
        <v>0</v>
      </c>
      <c r="AA23" s="85">
        <f t="shared" si="6"/>
        <v>42</v>
      </c>
      <c r="AB23" s="85">
        <f t="shared" si="6"/>
        <v>41</v>
      </c>
      <c r="AC23" s="85">
        <f t="shared" si="6"/>
        <v>42</v>
      </c>
      <c r="AD23" s="85">
        <f t="shared" si="6"/>
        <v>0</v>
      </c>
      <c r="AE23" s="85">
        <f t="shared" si="6"/>
        <v>42</v>
      </c>
      <c r="AF23" s="85">
        <f t="shared" si="6"/>
        <v>0</v>
      </c>
      <c r="AG23" s="85">
        <f t="shared" si="6"/>
        <v>42</v>
      </c>
      <c r="AH23" s="85">
        <f t="shared" si="6"/>
        <v>0</v>
      </c>
      <c r="AI23" s="85">
        <f t="shared" si="6"/>
        <v>42</v>
      </c>
      <c r="AJ23" s="85">
        <f t="shared" si="6"/>
        <v>41</v>
      </c>
      <c r="AK23" s="85">
        <f t="shared" si="6"/>
        <v>42</v>
      </c>
      <c r="AL23" s="85">
        <f t="shared" si="6"/>
        <v>41</v>
      </c>
      <c r="AM23" s="92"/>
    </row>
    <row r="24" spans="1:39" s="35" customFormat="1" ht="81" hidden="1" x14ac:dyDescent="0.25">
      <c r="A24" s="89">
        <v>18</v>
      </c>
      <c r="B24" s="90">
        <v>18</v>
      </c>
      <c r="C24" s="93" t="s">
        <v>10</v>
      </c>
      <c r="D24" s="85">
        <v>7</v>
      </c>
      <c r="E24" s="94">
        <v>7</v>
      </c>
      <c r="F24" s="86">
        <v>21</v>
      </c>
      <c r="G24" s="94">
        <v>7</v>
      </c>
      <c r="H24" s="88">
        <v>20</v>
      </c>
      <c r="I24" s="94">
        <v>7</v>
      </c>
      <c r="J24" s="88">
        <v>20</v>
      </c>
      <c r="K24" s="85">
        <v>7</v>
      </c>
      <c r="L24" s="84">
        <v>21</v>
      </c>
      <c r="M24" s="94">
        <v>7</v>
      </c>
      <c r="N24" s="88">
        <v>20</v>
      </c>
      <c r="O24" s="94">
        <v>7</v>
      </c>
      <c r="P24" s="88">
        <v>20</v>
      </c>
      <c r="Q24" s="94">
        <v>7</v>
      </c>
      <c r="R24" s="88">
        <v>20</v>
      </c>
      <c r="S24" s="85">
        <v>7</v>
      </c>
      <c r="T24" s="84">
        <v>21</v>
      </c>
      <c r="U24" s="94">
        <v>7</v>
      </c>
      <c r="V24" s="88"/>
      <c r="W24" s="94">
        <v>7</v>
      </c>
      <c r="X24" s="88"/>
      <c r="Y24" s="94">
        <v>7</v>
      </c>
      <c r="Z24" s="88"/>
      <c r="AA24" s="85">
        <v>7</v>
      </c>
      <c r="AB24" s="84">
        <v>21</v>
      </c>
      <c r="AC24" s="94">
        <v>7</v>
      </c>
      <c r="AD24" s="86"/>
      <c r="AE24" s="94">
        <v>7</v>
      </c>
      <c r="AF24" s="86"/>
      <c r="AG24" s="94">
        <v>7</v>
      </c>
      <c r="AH24" s="86"/>
      <c r="AI24" s="85">
        <v>7</v>
      </c>
      <c r="AJ24" s="84">
        <v>21</v>
      </c>
      <c r="AK24" s="85">
        <v>7</v>
      </c>
      <c r="AL24" s="84">
        <v>21</v>
      </c>
      <c r="AM24" s="95"/>
    </row>
    <row r="25" spans="1:39" s="31" customFormat="1" ht="81" hidden="1" x14ac:dyDescent="0.25">
      <c r="A25" s="14">
        <v>19</v>
      </c>
      <c r="B25" s="61" t="s">
        <v>90</v>
      </c>
      <c r="C25" s="21" t="s">
        <v>91</v>
      </c>
      <c r="D25" s="25">
        <v>7</v>
      </c>
      <c r="E25" s="38">
        <v>7</v>
      </c>
      <c r="F25" s="67">
        <v>3</v>
      </c>
      <c r="G25" s="38">
        <v>7</v>
      </c>
      <c r="H25" s="40">
        <v>3</v>
      </c>
      <c r="I25" s="38">
        <v>7</v>
      </c>
      <c r="J25" s="40">
        <v>3</v>
      </c>
      <c r="K25" s="85">
        <v>7</v>
      </c>
      <c r="L25" s="84">
        <v>3</v>
      </c>
      <c r="M25" s="38">
        <v>7</v>
      </c>
      <c r="N25" s="88">
        <v>3</v>
      </c>
      <c r="O25" s="38">
        <v>7</v>
      </c>
      <c r="P25" s="40">
        <v>3</v>
      </c>
      <c r="Q25" s="38">
        <v>7</v>
      </c>
      <c r="R25" s="40">
        <v>3</v>
      </c>
      <c r="S25" s="25">
        <v>7</v>
      </c>
      <c r="T25" s="28">
        <v>3</v>
      </c>
      <c r="U25" s="38">
        <v>7</v>
      </c>
      <c r="V25" s="40"/>
      <c r="W25" s="38">
        <v>7</v>
      </c>
      <c r="X25" s="40"/>
      <c r="Y25" s="38">
        <v>7</v>
      </c>
      <c r="Z25" s="40"/>
      <c r="AA25" s="25">
        <v>7</v>
      </c>
      <c r="AB25" s="28">
        <v>3</v>
      </c>
      <c r="AC25" s="38">
        <v>7</v>
      </c>
      <c r="AD25" s="67"/>
      <c r="AE25" s="38">
        <v>7</v>
      </c>
      <c r="AF25" s="67"/>
      <c r="AG25" s="38">
        <v>7</v>
      </c>
      <c r="AH25" s="67"/>
      <c r="AI25" s="25">
        <v>7</v>
      </c>
      <c r="AJ25" s="28">
        <v>3</v>
      </c>
      <c r="AK25" s="25">
        <v>7</v>
      </c>
      <c r="AL25" s="28">
        <v>3</v>
      </c>
      <c r="AM25" s="48"/>
    </row>
    <row r="26" spans="1:39" ht="60.75" hidden="1" x14ac:dyDescent="0.25">
      <c r="A26" s="14">
        <v>20</v>
      </c>
      <c r="B26" s="61">
        <v>19</v>
      </c>
      <c r="C26" s="21" t="s">
        <v>11</v>
      </c>
      <c r="D26" s="25">
        <v>19</v>
      </c>
      <c r="E26" s="38">
        <v>19</v>
      </c>
      <c r="F26" s="67">
        <v>6</v>
      </c>
      <c r="G26" s="38">
        <v>19</v>
      </c>
      <c r="H26" s="40">
        <v>6</v>
      </c>
      <c r="I26" s="38">
        <v>19</v>
      </c>
      <c r="J26" s="40">
        <v>6</v>
      </c>
      <c r="K26" s="85">
        <v>19</v>
      </c>
      <c r="L26" s="84">
        <v>6</v>
      </c>
      <c r="M26" s="38">
        <v>19</v>
      </c>
      <c r="N26" s="88">
        <v>6</v>
      </c>
      <c r="O26" s="38">
        <v>19</v>
      </c>
      <c r="P26" s="40">
        <v>6</v>
      </c>
      <c r="Q26" s="38">
        <v>19</v>
      </c>
      <c r="R26" s="40">
        <v>6</v>
      </c>
      <c r="S26" s="25">
        <v>19</v>
      </c>
      <c r="T26" s="28">
        <v>6</v>
      </c>
      <c r="U26" s="38">
        <v>19</v>
      </c>
      <c r="V26" s="40"/>
      <c r="W26" s="38">
        <v>19</v>
      </c>
      <c r="X26" s="40"/>
      <c r="Y26" s="38">
        <v>19</v>
      </c>
      <c r="Z26" s="40"/>
      <c r="AA26" s="25">
        <v>19</v>
      </c>
      <c r="AB26" s="28">
        <v>6</v>
      </c>
      <c r="AC26" s="38">
        <v>19</v>
      </c>
      <c r="AD26" s="67"/>
      <c r="AE26" s="38">
        <v>19</v>
      </c>
      <c r="AF26" s="67"/>
      <c r="AG26" s="38">
        <v>19</v>
      </c>
      <c r="AH26" s="67"/>
      <c r="AI26" s="25">
        <v>19</v>
      </c>
      <c r="AJ26" s="28">
        <v>6</v>
      </c>
      <c r="AK26" s="25">
        <v>19</v>
      </c>
      <c r="AL26" s="28">
        <v>6</v>
      </c>
      <c r="AM26" s="48"/>
    </row>
    <row r="27" spans="1:39" s="31" customFormat="1" ht="67.150000000000006" hidden="1" customHeight="1" x14ac:dyDescent="0.25">
      <c r="A27" s="14">
        <v>21</v>
      </c>
      <c r="B27" s="61" t="s">
        <v>92</v>
      </c>
      <c r="C27" s="21" t="s">
        <v>93</v>
      </c>
      <c r="D27" s="25">
        <v>4</v>
      </c>
      <c r="E27" s="38">
        <v>4</v>
      </c>
      <c r="F27" s="67">
        <v>11</v>
      </c>
      <c r="G27" s="38">
        <v>4</v>
      </c>
      <c r="H27" s="40">
        <v>11</v>
      </c>
      <c r="I27" s="38">
        <v>4</v>
      </c>
      <c r="J27" s="40">
        <v>11</v>
      </c>
      <c r="K27" s="85">
        <v>4</v>
      </c>
      <c r="L27" s="84">
        <v>11</v>
      </c>
      <c r="M27" s="38">
        <v>4</v>
      </c>
      <c r="N27" s="88">
        <v>11</v>
      </c>
      <c r="O27" s="38">
        <v>4</v>
      </c>
      <c r="P27" s="40">
        <v>11</v>
      </c>
      <c r="Q27" s="38">
        <v>4</v>
      </c>
      <c r="R27" s="40">
        <v>11</v>
      </c>
      <c r="S27" s="25">
        <v>4</v>
      </c>
      <c r="T27" s="28">
        <v>11</v>
      </c>
      <c r="U27" s="38">
        <v>4</v>
      </c>
      <c r="V27" s="40"/>
      <c r="W27" s="38">
        <v>4</v>
      </c>
      <c r="X27" s="40"/>
      <c r="Y27" s="38">
        <v>4</v>
      </c>
      <c r="Z27" s="40"/>
      <c r="AA27" s="25">
        <v>4</v>
      </c>
      <c r="AB27" s="28">
        <v>11</v>
      </c>
      <c r="AC27" s="38">
        <v>4</v>
      </c>
      <c r="AD27" s="67"/>
      <c r="AE27" s="38">
        <v>4</v>
      </c>
      <c r="AF27" s="67"/>
      <c r="AG27" s="38">
        <v>4</v>
      </c>
      <c r="AH27" s="67"/>
      <c r="AI27" s="25">
        <v>4</v>
      </c>
      <c r="AJ27" s="28">
        <v>11</v>
      </c>
      <c r="AK27" s="25">
        <v>4</v>
      </c>
      <c r="AL27" s="28">
        <v>11</v>
      </c>
      <c r="AM27" s="48"/>
    </row>
    <row r="28" spans="1:39" s="31" customFormat="1" ht="101.25" hidden="1" x14ac:dyDescent="0.25">
      <c r="A28" s="14">
        <v>26</v>
      </c>
      <c r="B28" s="61">
        <v>23</v>
      </c>
      <c r="C28" s="21" t="s">
        <v>94</v>
      </c>
      <c r="D28" s="25">
        <v>5</v>
      </c>
      <c r="E28" s="38">
        <v>5</v>
      </c>
      <c r="F28" s="67"/>
      <c r="G28" s="38">
        <v>5</v>
      </c>
      <c r="H28" s="40"/>
      <c r="I28" s="38">
        <v>5</v>
      </c>
      <c r="J28" s="40"/>
      <c r="K28" s="85">
        <v>5</v>
      </c>
      <c r="L28" s="84"/>
      <c r="M28" s="38">
        <v>5</v>
      </c>
      <c r="N28" s="40"/>
      <c r="O28" s="38">
        <v>5</v>
      </c>
      <c r="P28" s="40"/>
      <c r="Q28" s="38">
        <v>5</v>
      </c>
      <c r="R28" s="40"/>
      <c r="S28" s="25">
        <v>5</v>
      </c>
      <c r="T28" s="28"/>
      <c r="U28" s="38">
        <v>5</v>
      </c>
      <c r="V28" s="40"/>
      <c r="W28" s="38">
        <v>5</v>
      </c>
      <c r="X28" s="40"/>
      <c r="Y28" s="38">
        <v>5</v>
      </c>
      <c r="Z28" s="40"/>
      <c r="AA28" s="25">
        <v>5</v>
      </c>
      <c r="AB28" s="28"/>
      <c r="AC28" s="38">
        <v>5</v>
      </c>
      <c r="AD28" s="67"/>
      <c r="AE28" s="38">
        <v>5</v>
      </c>
      <c r="AF28" s="67"/>
      <c r="AG28" s="38">
        <v>5</v>
      </c>
      <c r="AH28" s="67"/>
      <c r="AI28" s="25">
        <v>5</v>
      </c>
      <c r="AJ28" s="28"/>
      <c r="AK28" s="25">
        <v>5</v>
      </c>
      <c r="AL28" s="28"/>
      <c r="AM28" s="48"/>
    </row>
    <row r="29" spans="1:39" ht="40.5" x14ac:dyDescent="0.25">
      <c r="A29" s="14"/>
      <c r="B29" s="60" t="s">
        <v>24</v>
      </c>
      <c r="C29" s="62" t="s">
        <v>22</v>
      </c>
      <c r="D29" s="25">
        <f>D30+D53</f>
        <v>6331</v>
      </c>
      <c r="E29" s="18">
        <f t="shared" ref="E29:AL29" si="7">E30+E53</f>
        <v>679</v>
      </c>
      <c r="F29" s="18">
        <f t="shared" si="7"/>
        <v>661</v>
      </c>
      <c r="G29" s="18">
        <f t="shared" si="7"/>
        <v>493</v>
      </c>
      <c r="H29" s="18">
        <f t="shared" si="7"/>
        <v>551</v>
      </c>
      <c r="I29" s="18">
        <f t="shared" si="7"/>
        <v>537</v>
      </c>
      <c r="J29" s="18">
        <f t="shared" si="7"/>
        <v>548</v>
      </c>
      <c r="K29" s="80">
        <f t="shared" si="7"/>
        <v>1709</v>
      </c>
      <c r="L29" s="80">
        <f t="shared" si="7"/>
        <v>1760</v>
      </c>
      <c r="M29" s="18">
        <f t="shared" si="7"/>
        <v>473</v>
      </c>
      <c r="N29" s="18">
        <f t="shared" si="7"/>
        <v>416</v>
      </c>
      <c r="O29" s="18">
        <f t="shared" si="7"/>
        <v>482</v>
      </c>
      <c r="P29" s="18">
        <f t="shared" si="7"/>
        <v>558</v>
      </c>
      <c r="Q29" s="18">
        <f t="shared" si="7"/>
        <v>619</v>
      </c>
      <c r="R29" s="18">
        <f t="shared" si="7"/>
        <v>694</v>
      </c>
      <c r="S29" s="18">
        <f t="shared" si="7"/>
        <v>3283</v>
      </c>
      <c r="T29" s="18">
        <f t="shared" si="7"/>
        <v>3428</v>
      </c>
      <c r="U29" s="18">
        <f t="shared" si="7"/>
        <v>550</v>
      </c>
      <c r="V29" s="18">
        <f t="shared" si="7"/>
        <v>0</v>
      </c>
      <c r="W29" s="18">
        <f t="shared" si="7"/>
        <v>520</v>
      </c>
      <c r="X29" s="18">
        <f t="shared" si="7"/>
        <v>0</v>
      </c>
      <c r="Y29" s="18">
        <f t="shared" si="7"/>
        <v>513</v>
      </c>
      <c r="Z29" s="18">
        <f t="shared" si="7"/>
        <v>0</v>
      </c>
      <c r="AA29" s="18">
        <f t="shared" si="7"/>
        <v>4866</v>
      </c>
      <c r="AB29" s="18">
        <f t="shared" si="7"/>
        <v>3428</v>
      </c>
      <c r="AC29" s="18">
        <f t="shared" si="7"/>
        <v>542</v>
      </c>
      <c r="AD29" s="18">
        <f t="shared" si="7"/>
        <v>0</v>
      </c>
      <c r="AE29" s="18">
        <f t="shared" si="7"/>
        <v>481</v>
      </c>
      <c r="AF29" s="18">
        <f t="shared" si="7"/>
        <v>0</v>
      </c>
      <c r="AG29" s="18">
        <f t="shared" si="7"/>
        <v>442</v>
      </c>
      <c r="AH29" s="18">
        <f t="shared" si="7"/>
        <v>0</v>
      </c>
      <c r="AI29" s="18">
        <f t="shared" si="7"/>
        <v>6331</v>
      </c>
      <c r="AJ29" s="18">
        <f t="shared" si="7"/>
        <v>3428</v>
      </c>
      <c r="AK29" s="18">
        <f t="shared" si="7"/>
        <v>6331</v>
      </c>
      <c r="AL29" s="18">
        <f t="shared" si="7"/>
        <v>3428</v>
      </c>
      <c r="AM29" s="49"/>
    </row>
    <row r="30" spans="1:39" ht="20.25" x14ac:dyDescent="0.25">
      <c r="A30" s="14"/>
      <c r="B30" s="57" t="s">
        <v>25</v>
      </c>
      <c r="C30" s="62" t="s">
        <v>21</v>
      </c>
      <c r="D30" s="25">
        <f>SUM(D31:D52)</f>
        <v>4122</v>
      </c>
      <c r="E30" s="18">
        <f t="shared" ref="E30:AL30" si="8">SUM(E31:E52)</f>
        <v>243</v>
      </c>
      <c r="F30" s="18">
        <f t="shared" si="8"/>
        <v>231</v>
      </c>
      <c r="G30" s="18">
        <f t="shared" si="8"/>
        <v>411</v>
      </c>
      <c r="H30" s="18">
        <f t="shared" si="8"/>
        <v>417</v>
      </c>
      <c r="I30" s="18">
        <f t="shared" si="8"/>
        <v>445</v>
      </c>
      <c r="J30" s="18">
        <f t="shared" si="8"/>
        <v>419</v>
      </c>
      <c r="K30" s="80">
        <f t="shared" si="8"/>
        <v>1099</v>
      </c>
      <c r="L30" s="80">
        <f t="shared" si="8"/>
        <v>1067</v>
      </c>
      <c r="M30" s="18">
        <f t="shared" si="8"/>
        <v>316</v>
      </c>
      <c r="N30" s="18">
        <f t="shared" si="8"/>
        <v>296</v>
      </c>
      <c r="O30" s="18">
        <f t="shared" si="8"/>
        <v>306</v>
      </c>
      <c r="P30" s="18">
        <f t="shared" si="8"/>
        <v>361</v>
      </c>
      <c r="Q30" s="18">
        <f t="shared" si="8"/>
        <v>408</v>
      </c>
      <c r="R30" s="18">
        <f t="shared" si="8"/>
        <v>462</v>
      </c>
      <c r="S30" s="18">
        <f t="shared" si="8"/>
        <v>2129</v>
      </c>
      <c r="T30" s="18">
        <f t="shared" si="8"/>
        <v>2186</v>
      </c>
      <c r="U30" s="18">
        <f t="shared" si="8"/>
        <v>371</v>
      </c>
      <c r="V30" s="18">
        <f t="shared" si="8"/>
        <v>0</v>
      </c>
      <c r="W30" s="18">
        <f t="shared" si="8"/>
        <v>319</v>
      </c>
      <c r="X30" s="18">
        <f t="shared" si="8"/>
        <v>0</v>
      </c>
      <c r="Y30" s="18">
        <f t="shared" si="8"/>
        <v>342</v>
      </c>
      <c r="Z30" s="18">
        <f t="shared" si="8"/>
        <v>0</v>
      </c>
      <c r="AA30" s="18">
        <f t="shared" si="8"/>
        <v>3161</v>
      </c>
      <c r="AB30" s="18">
        <f t="shared" si="8"/>
        <v>2186</v>
      </c>
      <c r="AC30" s="18">
        <f t="shared" si="8"/>
        <v>360</v>
      </c>
      <c r="AD30" s="18">
        <f t="shared" si="8"/>
        <v>0</v>
      </c>
      <c r="AE30" s="18">
        <f t="shared" si="8"/>
        <v>311</v>
      </c>
      <c r="AF30" s="18">
        <f t="shared" si="8"/>
        <v>0</v>
      </c>
      <c r="AG30" s="18">
        <f t="shared" si="8"/>
        <v>290</v>
      </c>
      <c r="AH30" s="18">
        <f t="shared" si="8"/>
        <v>0</v>
      </c>
      <c r="AI30" s="18">
        <f t="shared" si="8"/>
        <v>4122</v>
      </c>
      <c r="AJ30" s="18">
        <f t="shared" si="8"/>
        <v>2186</v>
      </c>
      <c r="AK30" s="18">
        <f t="shared" si="8"/>
        <v>4122</v>
      </c>
      <c r="AL30" s="18">
        <f t="shared" si="8"/>
        <v>2186</v>
      </c>
      <c r="AM30" s="50"/>
    </row>
    <row r="31" spans="1:39" ht="60.75" hidden="1" x14ac:dyDescent="0.25">
      <c r="A31" s="14">
        <v>27</v>
      </c>
      <c r="B31" s="57">
        <v>24</v>
      </c>
      <c r="C31" s="21" t="s">
        <v>12</v>
      </c>
      <c r="D31" s="25">
        <v>320</v>
      </c>
      <c r="E31" s="67">
        <f>9+26</f>
        <v>35</v>
      </c>
      <c r="F31" s="67">
        <f>35-9</f>
        <v>26</v>
      </c>
      <c r="G31" s="40">
        <v>9</v>
      </c>
      <c r="H31" s="40">
        <v>10</v>
      </c>
      <c r="I31" s="40">
        <v>28</v>
      </c>
      <c r="J31" s="40">
        <v>18</v>
      </c>
      <c r="K31" s="86">
        <f>E31+G31+I31</f>
        <v>72</v>
      </c>
      <c r="L31" s="86">
        <f>F31+H31+J31</f>
        <v>54</v>
      </c>
      <c r="M31" s="40">
        <v>45</v>
      </c>
      <c r="N31" s="40">
        <v>45</v>
      </c>
      <c r="O31" s="40">
        <f>20+9</f>
        <v>29</v>
      </c>
      <c r="P31" s="40">
        <v>32</v>
      </c>
      <c r="Q31" s="40">
        <v>8</v>
      </c>
      <c r="R31" s="40">
        <v>12</v>
      </c>
      <c r="S31" s="17">
        <f>K31+M31+O31+Q31</f>
        <v>154</v>
      </c>
      <c r="T31" s="17">
        <f>L31+N31+P31+R31</f>
        <v>143</v>
      </c>
      <c r="U31" s="40">
        <f>20+9+26</f>
        <v>55</v>
      </c>
      <c r="V31" s="40"/>
      <c r="W31" s="40">
        <v>9</v>
      </c>
      <c r="X31" s="40"/>
      <c r="Y31" s="40">
        <f>20+8</f>
        <v>28</v>
      </c>
      <c r="Z31" s="40"/>
      <c r="AA31" s="17">
        <f>S31+U31+W31+Y31</f>
        <v>246</v>
      </c>
      <c r="AB31" s="17">
        <f>T31+V31+X31+Z31</f>
        <v>143</v>
      </c>
      <c r="AC31" s="67">
        <f>9+27</f>
        <v>36</v>
      </c>
      <c r="AD31" s="67"/>
      <c r="AE31" s="67">
        <v>29</v>
      </c>
      <c r="AF31" s="67"/>
      <c r="AG31" s="67">
        <v>9</v>
      </c>
      <c r="AH31" s="67"/>
      <c r="AI31" s="17">
        <f>AG31+AE31+AC31+AA31</f>
        <v>320</v>
      </c>
      <c r="AJ31" s="17">
        <f>AH31+AF31+AD31+AB31</f>
        <v>143</v>
      </c>
      <c r="AK31" s="17">
        <f>AI31</f>
        <v>320</v>
      </c>
      <c r="AL31" s="17">
        <f>AJ31</f>
        <v>143</v>
      </c>
      <c r="AM31" s="51"/>
    </row>
    <row r="32" spans="1:39" s="31" customFormat="1" ht="72.599999999999994" hidden="1" customHeight="1" x14ac:dyDescent="0.25">
      <c r="A32" s="14">
        <v>31</v>
      </c>
      <c r="B32" s="57">
        <v>28</v>
      </c>
      <c r="C32" s="21" t="s">
        <v>81</v>
      </c>
      <c r="D32" s="25">
        <v>277</v>
      </c>
      <c r="E32" s="67">
        <f>8+13+15</f>
        <v>36</v>
      </c>
      <c r="F32" s="67">
        <v>30</v>
      </c>
      <c r="G32" s="40">
        <v>34</v>
      </c>
      <c r="H32" s="40">
        <f>13+8+12</f>
        <v>33</v>
      </c>
      <c r="I32" s="40">
        <v>35</v>
      </c>
      <c r="J32" s="40">
        <v>22</v>
      </c>
      <c r="K32" s="86">
        <f t="shared" ref="K32:K52" si="9">E32+G32+I32</f>
        <v>105</v>
      </c>
      <c r="L32" s="86">
        <f t="shared" ref="L32:L52" si="10">F32+H32+J32</f>
        <v>85</v>
      </c>
      <c r="M32" s="40">
        <v>20</v>
      </c>
      <c r="N32" s="40"/>
      <c r="O32" s="40"/>
      <c r="P32" s="40"/>
      <c r="Q32" s="40"/>
      <c r="R32" s="40"/>
      <c r="S32" s="17">
        <f t="shared" ref="S32:S52" si="11">K32+M32+O32+Q32</f>
        <v>125</v>
      </c>
      <c r="T32" s="17">
        <f t="shared" ref="T32:T52" si="12">L32+N32+P32+R32</f>
        <v>85</v>
      </c>
      <c r="U32" s="40">
        <v>12</v>
      </c>
      <c r="V32" s="40"/>
      <c r="W32" s="40">
        <v>12</v>
      </c>
      <c r="X32" s="40"/>
      <c r="Y32" s="40">
        <v>13</v>
      </c>
      <c r="Z32" s="40"/>
      <c r="AA32" s="17">
        <f t="shared" ref="AA32:AA52" si="13">S32+U32+W32+Y32</f>
        <v>162</v>
      </c>
      <c r="AB32" s="17">
        <f t="shared" ref="AB32:AB52" si="14">T32+V32+X32+Z32</f>
        <v>85</v>
      </c>
      <c r="AC32" s="67">
        <v>34</v>
      </c>
      <c r="AD32" s="67"/>
      <c r="AE32" s="67">
        <v>40</v>
      </c>
      <c r="AF32" s="67"/>
      <c r="AG32" s="67">
        <v>41</v>
      </c>
      <c r="AH32" s="67"/>
      <c r="AI32" s="17">
        <f t="shared" ref="AI32:AI52" si="15">AG32+AE32+AC32+AA32</f>
        <v>277</v>
      </c>
      <c r="AJ32" s="17">
        <f t="shared" ref="AJ32:AJ52" si="16">AH32+AF32+AD32+AB32</f>
        <v>85</v>
      </c>
      <c r="AK32" s="17">
        <f t="shared" ref="AK32:AK52" si="17">AI32</f>
        <v>277</v>
      </c>
      <c r="AL32" s="17">
        <f t="shared" ref="AL32:AL52" si="18">AJ32</f>
        <v>85</v>
      </c>
      <c r="AM32" s="51"/>
    </row>
    <row r="33" spans="1:39" s="31" customFormat="1" ht="77.45" hidden="1" customHeight="1" x14ac:dyDescent="0.25">
      <c r="A33" s="14">
        <v>32</v>
      </c>
      <c r="B33" s="57">
        <v>29</v>
      </c>
      <c r="C33" s="21" t="s">
        <v>82</v>
      </c>
      <c r="D33" s="25">
        <v>106</v>
      </c>
      <c r="E33" s="40">
        <v>12</v>
      </c>
      <c r="F33" s="40">
        <v>12</v>
      </c>
      <c r="G33" s="40">
        <v>27</v>
      </c>
      <c r="H33" s="40">
        <v>26</v>
      </c>
      <c r="I33" s="40">
        <v>13</v>
      </c>
      <c r="J33" s="40">
        <v>13</v>
      </c>
      <c r="K33" s="86">
        <f t="shared" si="9"/>
        <v>52</v>
      </c>
      <c r="L33" s="86">
        <f t="shared" si="10"/>
        <v>51</v>
      </c>
      <c r="M33" s="40"/>
      <c r="N33" s="40"/>
      <c r="O33" s="40"/>
      <c r="P33" s="40"/>
      <c r="Q33" s="40"/>
      <c r="R33" s="40"/>
      <c r="S33" s="17">
        <f t="shared" si="11"/>
        <v>52</v>
      </c>
      <c r="T33" s="17">
        <f t="shared" si="12"/>
        <v>51</v>
      </c>
      <c r="U33" s="40"/>
      <c r="V33" s="40"/>
      <c r="W33" s="40"/>
      <c r="X33" s="40"/>
      <c r="Y33" s="40"/>
      <c r="Z33" s="40"/>
      <c r="AA33" s="17">
        <f t="shared" si="13"/>
        <v>52</v>
      </c>
      <c r="AB33" s="17">
        <f t="shared" si="14"/>
        <v>51</v>
      </c>
      <c r="AC33" s="67">
        <v>26</v>
      </c>
      <c r="AD33" s="67"/>
      <c r="AE33" s="67">
        <v>14</v>
      </c>
      <c r="AF33" s="67"/>
      <c r="AG33" s="67">
        <v>14</v>
      </c>
      <c r="AH33" s="67"/>
      <c r="AI33" s="17">
        <f t="shared" si="15"/>
        <v>106</v>
      </c>
      <c r="AJ33" s="17">
        <f t="shared" si="16"/>
        <v>51</v>
      </c>
      <c r="AK33" s="17">
        <f t="shared" si="17"/>
        <v>106</v>
      </c>
      <c r="AL33" s="17">
        <f t="shared" si="18"/>
        <v>51</v>
      </c>
      <c r="AM33" s="51"/>
    </row>
    <row r="34" spans="1:39" ht="101.25" hidden="1" x14ac:dyDescent="0.25">
      <c r="A34" s="14">
        <v>37</v>
      </c>
      <c r="B34" s="57">
        <v>32</v>
      </c>
      <c r="C34" s="21" t="s">
        <v>17</v>
      </c>
      <c r="D34" s="25">
        <v>35</v>
      </c>
      <c r="E34" s="40">
        <v>2</v>
      </c>
      <c r="F34" s="40">
        <v>2</v>
      </c>
      <c r="G34" s="40">
        <v>4</v>
      </c>
      <c r="H34" s="40">
        <f>2+3</f>
        <v>5</v>
      </c>
      <c r="I34" s="40">
        <v>5</v>
      </c>
      <c r="J34" s="40">
        <v>2</v>
      </c>
      <c r="K34" s="86">
        <f t="shared" si="9"/>
        <v>11</v>
      </c>
      <c r="L34" s="86">
        <f t="shared" si="10"/>
        <v>9</v>
      </c>
      <c r="M34" s="40"/>
      <c r="N34" s="40"/>
      <c r="O34" s="40"/>
      <c r="P34" s="40"/>
      <c r="Q34" s="40"/>
      <c r="R34" s="40"/>
      <c r="S34" s="17">
        <f t="shared" si="11"/>
        <v>11</v>
      </c>
      <c r="T34" s="17">
        <f t="shared" si="12"/>
        <v>9</v>
      </c>
      <c r="U34" s="40">
        <v>2</v>
      </c>
      <c r="V34" s="40"/>
      <c r="W34" s="40">
        <v>5</v>
      </c>
      <c r="X34" s="40"/>
      <c r="Y34" s="40">
        <f>2+2</f>
        <v>4</v>
      </c>
      <c r="Z34" s="40"/>
      <c r="AA34" s="17">
        <f t="shared" si="13"/>
        <v>22</v>
      </c>
      <c r="AB34" s="17">
        <f t="shared" si="14"/>
        <v>9</v>
      </c>
      <c r="AC34" s="67">
        <v>4</v>
      </c>
      <c r="AD34" s="67"/>
      <c r="AE34" s="67">
        <v>5</v>
      </c>
      <c r="AF34" s="67"/>
      <c r="AG34" s="67">
        <v>4</v>
      </c>
      <c r="AH34" s="67"/>
      <c r="AI34" s="17">
        <f t="shared" si="15"/>
        <v>35</v>
      </c>
      <c r="AJ34" s="17">
        <f t="shared" si="16"/>
        <v>9</v>
      </c>
      <c r="AK34" s="17">
        <f t="shared" si="17"/>
        <v>35</v>
      </c>
      <c r="AL34" s="17">
        <f t="shared" si="18"/>
        <v>9</v>
      </c>
      <c r="AM34" s="51"/>
    </row>
    <row r="35" spans="1:39" s="31" customFormat="1" ht="115.9" hidden="1" customHeight="1" x14ac:dyDescent="0.25">
      <c r="A35" s="14">
        <v>38</v>
      </c>
      <c r="B35" s="57">
        <v>33</v>
      </c>
      <c r="C35" s="21" t="s">
        <v>83</v>
      </c>
      <c r="D35" s="25">
        <v>6</v>
      </c>
      <c r="E35" s="40"/>
      <c r="F35" s="67">
        <v>1</v>
      </c>
      <c r="G35" s="40"/>
      <c r="H35" s="40"/>
      <c r="I35" s="40">
        <v>1</v>
      </c>
      <c r="J35" s="40">
        <v>1</v>
      </c>
      <c r="K35" s="86">
        <f t="shared" si="9"/>
        <v>1</v>
      </c>
      <c r="L35" s="86">
        <f t="shared" si="10"/>
        <v>2</v>
      </c>
      <c r="M35" s="40"/>
      <c r="N35" s="40"/>
      <c r="O35" s="40"/>
      <c r="P35" s="40"/>
      <c r="Q35" s="40"/>
      <c r="R35" s="40"/>
      <c r="S35" s="17">
        <f t="shared" si="11"/>
        <v>1</v>
      </c>
      <c r="T35" s="17">
        <f t="shared" si="12"/>
        <v>2</v>
      </c>
      <c r="U35" s="40"/>
      <c r="V35" s="40"/>
      <c r="W35" s="40"/>
      <c r="X35" s="40"/>
      <c r="Y35" s="40"/>
      <c r="Z35" s="40"/>
      <c r="AA35" s="17">
        <f t="shared" si="13"/>
        <v>1</v>
      </c>
      <c r="AB35" s="17">
        <f t="shared" si="14"/>
        <v>2</v>
      </c>
      <c r="AC35" s="67">
        <v>1</v>
      </c>
      <c r="AD35" s="67"/>
      <c r="AE35" s="67">
        <v>2</v>
      </c>
      <c r="AF35" s="67"/>
      <c r="AG35" s="67">
        <v>2</v>
      </c>
      <c r="AH35" s="67"/>
      <c r="AI35" s="17">
        <f t="shared" si="15"/>
        <v>6</v>
      </c>
      <c r="AJ35" s="17">
        <f t="shared" si="16"/>
        <v>2</v>
      </c>
      <c r="AK35" s="17">
        <f t="shared" si="17"/>
        <v>6</v>
      </c>
      <c r="AL35" s="17">
        <f t="shared" si="18"/>
        <v>2</v>
      </c>
      <c r="AM35" s="51"/>
    </row>
    <row r="36" spans="1:39" s="31" customFormat="1" ht="101.25" hidden="1" x14ac:dyDescent="0.25">
      <c r="A36" s="14">
        <v>40</v>
      </c>
      <c r="B36" s="57">
        <v>35</v>
      </c>
      <c r="C36" s="21" t="s">
        <v>84</v>
      </c>
      <c r="D36" s="25">
        <v>8</v>
      </c>
      <c r="E36" s="40">
        <v>1</v>
      </c>
      <c r="F36" s="40">
        <v>1</v>
      </c>
      <c r="G36" s="40">
        <v>1</v>
      </c>
      <c r="H36" s="40">
        <v>2</v>
      </c>
      <c r="I36" s="40">
        <v>1</v>
      </c>
      <c r="J36" s="40">
        <v>1</v>
      </c>
      <c r="K36" s="86">
        <f t="shared" si="9"/>
        <v>3</v>
      </c>
      <c r="L36" s="86">
        <f t="shared" si="10"/>
        <v>4</v>
      </c>
      <c r="M36" s="40"/>
      <c r="N36" s="40"/>
      <c r="O36" s="40"/>
      <c r="P36" s="40"/>
      <c r="Q36" s="40"/>
      <c r="R36" s="40"/>
      <c r="S36" s="17">
        <f t="shared" si="11"/>
        <v>3</v>
      </c>
      <c r="T36" s="17">
        <f t="shared" si="12"/>
        <v>4</v>
      </c>
      <c r="U36" s="40"/>
      <c r="V36" s="40"/>
      <c r="W36" s="40"/>
      <c r="X36" s="40"/>
      <c r="Y36" s="40"/>
      <c r="Z36" s="40"/>
      <c r="AA36" s="17">
        <f t="shared" si="13"/>
        <v>3</v>
      </c>
      <c r="AB36" s="17">
        <f t="shared" si="14"/>
        <v>4</v>
      </c>
      <c r="AC36" s="67">
        <v>1</v>
      </c>
      <c r="AD36" s="67"/>
      <c r="AE36" s="67">
        <v>2</v>
      </c>
      <c r="AF36" s="67"/>
      <c r="AG36" s="67">
        <v>2</v>
      </c>
      <c r="AH36" s="67"/>
      <c r="AI36" s="17">
        <f t="shared" si="15"/>
        <v>8</v>
      </c>
      <c r="AJ36" s="17">
        <f t="shared" si="16"/>
        <v>4</v>
      </c>
      <c r="AK36" s="17">
        <f t="shared" si="17"/>
        <v>8</v>
      </c>
      <c r="AL36" s="17">
        <f t="shared" si="18"/>
        <v>4</v>
      </c>
      <c r="AM36" s="51"/>
    </row>
    <row r="37" spans="1:39" ht="121.5" hidden="1" x14ac:dyDescent="0.25">
      <c r="A37" s="14">
        <v>43</v>
      </c>
      <c r="B37" s="57">
        <v>37</v>
      </c>
      <c r="C37" s="21" t="s">
        <v>16</v>
      </c>
      <c r="D37" s="25">
        <v>1</v>
      </c>
      <c r="E37" s="40"/>
      <c r="F37" s="40"/>
      <c r="G37" s="40"/>
      <c r="H37" s="40"/>
      <c r="I37" s="40"/>
      <c r="J37" s="40"/>
      <c r="K37" s="86"/>
      <c r="L37" s="86"/>
      <c r="M37" s="40"/>
      <c r="N37" s="40"/>
      <c r="O37" s="40"/>
      <c r="P37" s="40"/>
      <c r="Q37" s="40"/>
      <c r="R37" s="40"/>
      <c r="S37" s="17">
        <f t="shared" si="11"/>
        <v>0</v>
      </c>
      <c r="T37" s="17">
        <f t="shared" si="12"/>
        <v>0</v>
      </c>
      <c r="U37" s="40"/>
      <c r="V37" s="40"/>
      <c r="W37" s="40"/>
      <c r="X37" s="40"/>
      <c r="Y37" s="40"/>
      <c r="Z37" s="40"/>
      <c r="AA37" s="17">
        <f t="shared" si="13"/>
        <v>0</v>
      </c>
      <c r="AB37" s="17">
        <f t="shared" si="14"/>
        <v>0</v>
      </c>
      <c r="AC37" s="67">
        <v>1</v>
      </c>
      <c r="AD37" s="67"/>
      <c r="AE37" s="67"/>
      <c r="AF37" s="67"/>
      <c r="AG37" s="67"/>
      <c r="AH37" s="67"/>
      <c r="AI37" s="17">
        <f t="shared" si="15"/>
        <v>1</v>
      </c>
      <c r="AJ37" s="17">
        <f t="shared" si="16"/>
        <v>0</v>
      </c>
      <c r="AK37" s="17">
        <f t="shared" si="17"/>
        <v>1</v>
      </c>
      <c r="AL37" s="17">
        <f t="shared" si="18"/>
        <v>0</v>
      </c>
      <c r="AM37" s="51"/>
    </row>
    <row r="38" spans="1:39" ht="101.25" hidden="1" x14ac:dyDescent="0.25">
      <c r="A38" s="14">
        <v>46</v>
      </c>
      <c r="B38" s="57">
        <v>40</v>
      </c>
      <c r="C38" s="21" t="s">
        <v>15</v>
      </c>
      <c r="D38" s="25">
        <v>2</v>
      </c>
      <c r="E38" s="40"/>
      <c r="F38" s="40"/>
      <c r="G38" s="40"/>
      <c r="H38" s="40"/>
      <c r="I38" s="40">
        <v>1</v>
      </c>
      <c r="J38" s="40">
        <v>1</v>
      </c>
      <c r="K38" s="86">
        <f t="shared" si="9"/>
        <v>1</v>
      </c>
      <c r="L38" s="86">
        <f t="shared" si="10"/>
        <v>1</v>
      </c>
      <c r="M38" s="40"/>
      <c r="N38" s="40"/>
      <c r="O38" s="40"/>
      <c r="P38" s="40"/>
      <c r="Q38" s="40"/>
      <c r="R38" s="40"/>
      <c r="S38" s="17">
        <f t="shared" si="11"/>
        <v>1</v>
      </c>
      <c r="T38" s="17">
        <f t="shared" si="12"/>
        <v>1</v>
      </c>
      <c r="U38" s="40"/>
      <c r="V38" s="40"/>
      <c r="W38" s="40"/>
      <c r="X38" s="40"/>
      <c r="Y38" s="40"/>
      <c r="Z38" s="40"/>
      <c r="AA38" s="17">
        <f t="shared" si="13"/>
        <v>1</v>
      </c>
      <c r="AB38" s="17">
        <f t="shared" si="14"/>
        <v>1</v>
      </c>
      <c r="AC38" s="67"/>
      <c r="AD38" s="67"/>
      <c r="AE38" s="67">
        <v>1</v>
      </c>
      <c r="AF38" s="67"/>
      <c r="AG38" s="67"/>
      <c r="AH38" s="67"/>
      <c r="AI38" s="17">
        <f t="shared" si="15"/>
        <v>2</v>
      </c>
      <c r="AJ38" s="17">
        <f t="shared" si="16"/>
        <v>1</v>
      </c>
      <c r="AK38" s="17">
        <f t="shared" si="17"/>
        <v>2</v>
      </c>
      <c r="AL38" s="17">
        <f t="shared" si="18"/>
        <v>1</v>
      </c>
      <c r="AM38" s="51"/>
    </row>
    <row r="39" spans="1:39" s="32" customFormat="1" ht="121.9" hidden="1" customHeight="1" x14ac:dyDescent="0.25">
      <c r="A39" s="57">
        <v>47</v>
      </c>
      <c r="B39" s="57">
        <v>41</v>
      </c>
      <c r="C39" s="21" t="s">
        <v>15</v>
      </c>
      <c r="D39" s="25">
        <v>2</v>
      </c>
      <c r="E39" s="40"/>
      <c r="F39" s="40">
        <v>2</v>
      </c>
      <c r="G39" s="40">
        <v>1</v>
      </c>
      <c r="H39" s="40"/>
      <c r="I39" s="40"/>
      <c r="J39" s="40"/>
      <c r="K39" s="86">
        <f t="shared" si="9"/>
        <v>1</v>
      </c>
      <c r="L39" s="86">
        <f t="shared" si="10"/>
        <v>2</v>
      </c>
      <c r="M39" s="40"/>
      <c r="N39" s="40"/>
      <c r="O39" s="40"/>
      <c r="P39" s="40"/>
      <c r="Q39" s="40"/>
      <c r="R39" s="40"/>
      <c r="S39" s="17">
        <f t="shared" si="11"/>
        <v>1</v>
      </c>
      <c r="T39" s="17">
        <f t="shared" si="12"/>
        <v>2</v>
      </c>
      <c r="U39" s="40"/>
      <c r="V39" s="40"/>
      <c r="W39" s="40"/>
      <c r="X39" s="40"/>
      <c r="Y39" s="40"/>
      <c r="Z39" s="40"/>
      <c r="AA39" s="17">
        <f t="shared" si="13"/>
        <v>1</v>
      </c>
      <c r="AB39" s="17">
        <f t="shared" si="14"/>
        <v>2</v>
      </c>
      <c r="AC39" s="67"/>
      <c r="AD39" s="67"/>
      <c r="AE39" s="67"/>
      <c r="AF39" s="67"/>
      <c r="AG39" s="67">
        <v>1</v>
      </c>
      <c r="AH39" s="67"/>
      <c r="AI39" s="17">
        <f t="shared" si="15"/>
        <v>2</v>
      </c>
      <c r="AJ39" s="17">
        <f t="shared" si="16"/>
        <v>2</v>
      </c>
      <c r="AK39" s="17">
        <f t="shared" si="17"/>
        <v>2</v>
      </c>
      <c r="AL39" s="17">
        <f t="shared" si="18"/>
        <v>2</v>
      </c>
      <c r="AM39" s="51"/>
    </row>
    <row r="40" spans="1:39" ht="105" hidden="1" customHeight="1" x14ac:dyDescent="0.25">
      <c r="A40" s="14">
        <v>62</v>
      </c>
      <c r="B40" s="57">
        <v>52</v>
      </c>
      <c r="C40" s="21" t="s">
        <v>14</v>
      </c>
      <c r="D40" s="25">
        <v>250</v>
      </c>
      <c r="E40" s="40">
        <v>10</v>
      </c>
      <c r="F40" s="40">
        <v>10</v>
      </c>
      <c r="G40" s="40">
        <v>15</v>
      </c>
      <c r="H40" s="40">
        <v>15</v>
      </c>
      <c r="I40" s="40">
        <v>20</v>
      </c>
      <c r="J40" s="40">
        <v>20</v>
      </c>
      <c r="K40" s="86">
        <f t="shared" si="9"/>
        <v>45</v>
      </c>
      <c r="L40" s="86">
        <f t="shared" si="10"/>
        <v>45</v>
      </c>
      <c r="M40" s="40">
        <v>22</v>
      </c>
      <c r="N40" s="40">
        <v>22</v>
      </c>
      <c r="O40" s="40">
        <v>25</v>
      </c>
      <c r="P40" s="40">
        <v>25</v>
      </c>
      <c r="Q40" s="40">
        <v>25</v>
      </c>
      <c r="R40" s="40">
        <v>25</v>
      </c>
      <c r="S40" s="17">
        <f t="shared" si="11"/>
        <v>117</v>
      </c>
      <c r="T40" s="17">
        <f t="shared" si="12"/>
        <v>117</v>
      </c>
      <c r="U40" s="40">
        <v>21</v>
      </c>
      <c r="V40" s="40"/>
      <c r="W40" s="40">
        <v>21</v>
      </c>
      <c r="X40" s="40"/>
      <c r="Y40" s="40">
        <v>20</v>
      </c>
      <c r="Z40" s="40"/>
      <c r="AA40" s="17">
        <f t="shared" si="13"/>
        <v>179</v>
      </c>
      <c r="AB40" s="17">
        <f t="shared" si="14"/>
        <v>117</v>
      </c>
      <c r="AC40" s="67">
        <v>25</v>
      </c>
      <c r="AD40" s="67"/>
      <c r="AE40" s="67">
        <v>22</v>
      </c>
      <c r="AF40" s="67"/>
      <c r="AG40" s="67">
        <v>24</v>
      </c>
      <c r="AH40" s="67"/>
      <c r="AI40" s="17">
        <f t="shared" si="15"/>
        <v>250</v>
      </c>
      <c r="AJ40" s="17">
        <f t="shared" si="16"/>
        <v>117</v>
      </c>
      <c r="AK40" s="17">
        <f t="shared" si="17"/>
        <v>250</v>
      </c>
      <c r="AL40" s="17">
        <f t="shared" si="18"/>
        <v>117</v>
      </c>
      <c r="AM40" s="51"/>
    </row>
    <row r="41" spans="1:39" ht="81" hidden="1" x14ac:dyDescent="0.25">
      <c r="A41" s="14">
        <v>64</v>
      </c>
      <c r="B41" s="57" t="s">
        <v>5</v>
      </c>
      <c r="C41" s="21" t="s">
        <v>13</v>
      </c>
      <c r="D41" s="25">
        <v>20</v>
      </c>
      <c r="E41" s="40">
        <v>1</v>
      </c>
      <c r="F41" s="40">
        <v>1</v>
      </c>
      <c r="G41" s="40">
        <v>1</v>
      </c>
      <c r="H41" s="40">
        <v>1</v>
      </c>
      <c r="I41" s="40">
        <v>1</v>
      </c>
      <c r="J41" s="40">
        <v>1</v>
      </c>
      <c r="K41" s="86">
        <f t="shared" si="9"/>
        <v>3</v>
      </c>
      <c r="L41" s="86">
        <f t="shared" si="10"/>
        <v>3</v>
      </c>
      <c r="M41" s="40">
        <v>2</v>
      </c>
      <c r="N41" s="40">
        <v>2</v>
      </c>
      <c r="O41" s="40">
        <v>2</v>
      </c>
      <c r="P41" s="40">
        <v>2</v>
      </c>
      <c r="Q41" s="40">
        <v>2</v>
      </c>
      <c r="R41" s="40">
        <v>4</v>
      </c>
      <c r="S41" s="17">
        <f t="shared" si="11"/>
        <v>9</v>
      </c>
      <c r="T41" s="17">
        <f t="shared" si="12"/>
        <v>11</v>
      </c>
      <c r="U41" s="40">
        <v>1</v>
      </c>
      <c r="V41" s="40"/>
      <c r="W41" s="40">
        <v>2</v>
      </c>
      <c r="X41" s="40"/>
      <c r="Y41" s="40">
        <v>2</v>
      </c>
      <c r="Z41" s="40"/>
      <c r="AA41" s="17">
        <f t="shared" si="13"/>
        <v>14</v>
      </c>
      <c r="AB41" s="17">
        <f t="shared" si="14"/>
        <v>11</v>
      </c>
      <c r="AC41" s="67">
        <v>2</v>
      </c>
      <c r="AD41" s="67"/>
      <c r="AE41" s="67">
        <v>2</v>
      </c>
      <c r="AF41" s="67"/>
      <c r="AG41" s="67">
        <v>2</v>
      </c>
      <c r="AH41" s="67"/>
      <c r="AI41" s="17">
        <f t="shared" si="15"/>
        <v>20</v>
      </c>
      <c r="AJ41" s="17">
        <f t="shared" si="16"/>
        <v>11</v>
      </c>
      <c r="AK41" s="17">
        <f t="shared" si="17"/>
        <v>20</v>
      </c>
      <c r="AL41" s="17">
        <f t="shared" si="18"/>
        <v>11</v>
      </c>
      <c r="AM41" s="51"/>
    </row>
    <row r="42" spans="1:39" ht="133.9" hidden="1" customHeight="1" x14ac:dyDescent="0.25">
      <c r="A42" s="14">
        <v>66</v>
      </c>
      <c r="B42" s="57">
        <v>55</v>
      </c>
      <c r="C42" s="21" t="s">
        <v>75</v>
      </c>
      <c r="D42" s="25">
        <v>1450</v>
      </c>
      <c r="E42" s="40">
        <v>50</v>
      </c>
      <c r="F42" s="40">
        <v>50</v>
      </c>
      <c r="G42" s="40">
        <f>121+45+20+25</f>
        <v>211</v>
      </c>
      <c r="H42" s="40">
        <v>212</v>
      </c>
      <c r="I42" s="40">
        <v>222</v>
      </c>
      <c r="J42" s="40">
        <v>221</v>
      </c>
      <c r="K42" s="86">
        <f t="shared" si="9"/>
        <v>483</v>
      </c>
      <c r="L42" s="86">
        <f t="shared" si="10"/>
        <v>483</v>
      </c>
      <c r="M42" s="40">
        <v>114</v>
      </c>
      <c r="N42" s="40">
        <v>114</v>
      </c>
      <c r="O42" s="40">
        <v>66</v>
      </c>
      <c r="P42" s="40">
        <v>118</v>
      </c>
      <c r="Q42" s="40"/>
      <c r="R42" s="40">
        <v>55</v>
      </c>
      <c r="S42" s="17">
        <f t="shared" si="11"/>
        <v>663</v>
      </c>
      <c r="T42" s="17">
        <f t="shared" si="12"/>
        <v>770</v>
      </c>
      <c r="U42" s="40">
        <v>157</v>
      </c>
      <c r="V42" s="40"/>
      <c r="W42" s="40">
        <v>156</v>
      </c>
      <c r="X42" s="40"/>
      <c r="Y42" s="40">
        <v>156</v>
      </c>
      <c r="Z42" s="40"/>
      <c r="AA42" s="17">
        <f t="shared" si="13"/>
        <v>1132</v>
      </c>
      <c r="AB42" s="17">
        <f t="shared" si="14"/>
        <v>770</v>
      </c>
      <c r="AC42" s="67">
        <v>126</v>
      </c>
      <c r="AD42" s="67"/>
      <c r="AE42" s="67">
        <v>96</v>
      </c>
      <c r="AF42" s="67"/>
      <c r="AG42" s="67">
        <v>96</v>
      </c>
      <c r="AH42" s="67"/>
      <c r="AI42" s="17">
        <f t="shared" si="15"/>
        <v>1450</v>
      </c>
      <c r="AJ42" s="17">
        <f t="shared" si="16"/>
        <v>770</v>
      </c>
      <c r="AK42" s="17">
        <f t="shared" si="17"/>
        <v>1450</v>
      </c>
      <c r="AL42" s="17">
        <f t="shared" si="18"/>
        <v>770</v>
      </c>
      <c r="AM42" s="51"/>
    </row>
    <row r="43" spans="1:39" s="31" customFormat="1" ht="135" hidden="1" customHeight="1" x14ac:dyDescent="0.25">
      <c r="A43" s="14">
        <v>70</v>
      </c>
      <c r="B43" s="57">
        <v>59</v>
      </c>
      <c r="C43" s="21" t="s">
        <v>72</v>
      </c>
      <c r="D43" s="25">
        <v>250</v>
      </c>
      <c r="E43" s="40">
        <v>10</v>
      </c>
      <c r="F43" s="40">
        <v>10</v>
      </c>
      <c r="G43" s="40">
        <v>15</v>
      </c>
      <c r="H43" s="40">
        <v>15</v>
      </c>
      <c r="I43" s="40">
        <v>22</v>
      </c>
      <c r="J43" s="40">
        <v>22</v>
      </c>
      <c r="K43" s="86">
        <f t="shared" si="9"/>
        <v>47</v>
      </c>
      <c r="L43" s="86">
        <f t="shared" si="10"/>
        <v>47</v>
      </c>
      <c r="M43" s="40">
        <v>25</v>
      </c>
      <c r="N43" s="40">
        <v>25</v>
      </c>
      <c r="O43" s="40">
        <v>22</v>
      </c>
      <c r="P43" s="40">
        <v>22</v>
      </c>
      <c r="Q43" s="40">
        <v>22</v>
      </c>
      <c r="R43" s="40">
        <v>11</v>
      </c>
      <c r="S43" s="17">
        <f t="shared" si="11"/>
        <v>116</v>
      </c>
      <c r="T43" s="17">
        <f t="shared" si="12"/>
        <v>105</v>
      </c>
      <c r="U43" s="40">
        <v>22</v>
      </c>
      <c r="V43" s="40"/>
      <c r="W43" s="40">
        <v>22</v>
      </c>
      <c r="X43" s="40"/>
      <c r="Y43" s="40">
        <v>22</v>
      </c>
      <c r="Z43" s="40"/>
      <c r="AA43" s="17">
        <f t="shared" si="13"/>
        <v>182</v>
      </c>
      <c r="AB43" s="17">
        <f t="shared" si="14"/>
        <v>105</v>
      </c>
      <c r="AC43" s="67">
        <v>25</v>
      </c>
      <c r="AD43" s="67"/>
      <c r="AE43" s="67">
        <v>23</v>
      </c>
      <c r="AF43" s="67"/>
      <c r="AG43" s="67">
        <v>20</v>
      </c>
      <c r="AH43" s="67"/>
      <c r="AI43" s="17">
        <f t="shared" si="15"/>
        <v>250</v>
      </c>
      <c r="AJ43" s="17">
        <f t="shared" si="16"/>
        <v>105</v>
      </c>
      <c r="AK43" s="17">
        <f t="shared" si="17"/>
        <v>250</v>
      </c>
      <c r="AL43" s="17">
        <f t="shared" si="18"/>
        <v>105</v>
      </c>
      <c r="AM43" s="51"/>
    </row>
    <row r="44" spans="1:39" s="31" customFormat="1" ht="159" hidden="1" customHeight="1" x14ac:dyDescent="0.25">
      <c r="A44" s="14">
        <v>71</v>
      </c>
      <c r="B44" s="57">
        <v>60</v>
      </c>
      <c r="C44" s="21" t="s">
        <v>73</v>
      </c>
      <c r="D44" s="25">
        <v>350</v>
      </c>
      <c r="E44" s="40">
        <v>27</v>
      </c>
      <c r="F44" s="40">
        <v>27</v>
      </c>
      <c r="G44" s="40">
        <v>29</v>
      </c>
      <c r="H44" s="40">
        <v>29</v>
      </c>
      <c r="I44" s="40">
        <v>30</v>
      </c>
      <c r="J44" s="40">
        <v>30</v>
      </c>
      <c r="K44" s="86">
        <f t="shared" si="9"/>
        <v>86</v>
      </c>
      <c r="L44" s="86">
        <f t="shared" si="10"/>
        <v>86</v>
      </c>
      <c r="M44" s="40">
        <v>32</v>
      </c>
      <c r="N44" s="40">
        <v>32</v>
      </c>
      <c r="O44" s="40">
        <v>29</v>
      </c>
      <c r="P44" s="40">
        <v>29</v>
      </c>
      <c r="Q44" s="40">
        <v>29</v>
      </c>
      <c r="R44" s="40">
        <v>46</v>
      </c>
      <c r="S44" s="17">
        <f t="shared" si="11"/>
        <v>176</v>
      </c>
      <c r="T44" s="17">
        <f t="shared" si="12"/>
        <v>193</v>
      </c>
      <c r="U44" s="40">
        <v>29</v>
      </c>
      <c r="V44" s="40"/>
      <c r="W44" s="40">
        <v>29</v>
      </c>
      <c r="X44" s="40"/>
      <c r="Y44" s="40">
        <v>29</v>
      </c>
      <c r="Z44" s="40"/>
      <c r="AA44" s="17">
        <f t="shared" si="13"/>
        <v>263</v>
      </c>
      <c r="AB44" s="17">
        <f t="shared" si="14"/>
        <v>193</v>
      </c>
      <c r="AC44" s="67">
        <v>29</v>
      </c>
      <c r="AD44" s="67"/>
      <c r="AE44" s="67">
        <v>29</v>
      </c>
      <c r="AF44" s="67"/>
      <c r="AG44" s="67">
        <v>29</v>
      </c>
      <c r="AH44" s="67"/>
      <c r="AI44" s="17">
        <f t="shared" si="15"/>
        <v>350</v>
      </c>
      <c r="AJ44" s="17">
        <f t="shared" si="16"/>
        <v>193</v>
      </c>
      <c r="AK44" s="17">
        <f t="shared" si="17"/>
        <v>350</v>
      </c>
      <c r="AL44" s="17">
        <f t="shared" si="18"/>
        <v>193</v>
      </c>
      <c r="AM44" s="51"/>
    </row>
    <row r="45" spans="1:39" s="31" customFormat="1" ht="73.900000000000006" hidden="1" customHeight="1" x14ac:dyDescent="0.25">
      <c r="A45" s="14">
        <v>78</v>
      </c>
      <c r="B45" s="57">
        <v>67</v>
      </c>
      <c r="C45" s="21" t="s">
        <v>74</v>
      </c>
      <c r="D45" s="25">
        <v>50</v>
      </c>
      <c r="E45" s="40">
        <v>4</v>
      </c>
      <c r="F45" s="40">
        <v>4</v>
      </c>
      <c r="G45" s="40">
        <v>4</v>
      </c>
      <c r="H45" s="40">
        <v>4</v>
      </c>
      <c r="I45" s="40">
        <v>4</v>
      </c>
      <c r="J45" s="40">
        <v>4</v>
      </c>
      <c r="K45" s="86">
        <f t="shared" si="9"/>
        <v>12</v>
      </c>
      <c r="L45" s="86">
        <f t="shared" si="10"/>
        <v>12</v>
      </c>
      <c r="M45" s="40">
        <v>6</v>
      </c>
      <c r="N45" s="40">
        <v>6</v>
      </c>
      <c r="O45" s="40">
        <v>4</v>
      </c>
      <c r="P45" s="40">
        <v>4</v>
      </c>
      <c r="Q45" s="40">
        <v>4</v>
      </c>
      <c r="R45" s="40">
        <v>5</v>
      </c>
      <c r="S45" s="17">
        <f t="shared" si="11"/>
        <v>26</v>
      </c>
      <c r="T45" s="17">
        <f t="shared" si="12"/>
        <v>27</v>
      </c>
      <c r="U45" s="40">
        <v>4</v>
      </c>
      <c r="V45" s="40"/>
      <c r="W45" s="40">
        <v>4</v>
      </c>
      <c r="X45" s="40"/>
      <c r="Y45" s="40">
        <v>4</v>
      </c>
      <c r="Z45" s="40"/>
      <c r="AA45" s="17">
        <f t="shared" si="13"/>
        <v>38</v>
      </c>
      <c r="AB45" s="17">
        <f t="shared" si="14"/>
        <v>27</v>
      </c>
      <c r="AC45" s="67">
        <v>4</v>
      </c>
      <c r="AD45" s="67"/>
      <c r="AE45" s="67">
        <v>4</v>
      </c>
      <c r="AF45" s="67"/>
      <c r="AG45" s="67">
        <v>4</v>
      </c>
      <c r="AH45" s="67"/>
      <c r="AI45" s="17">
        <f t="shared" si="15"/>
        <v>50</v>
      </c>
      <c r="AJ45" s="17">
        <f t="shared" si="16"/>
        <v>27</v>
      </c>
      <c r="AK45" s="17">
        <f t="shared" si="17"/>
        <v>50</v>
      </c>
      <c r="AL45" s="17">
        <f t="shared" si="18"/>
        <v>27</v>
      </c>
      <c r="AM45" s="70"/>
    </row>
    <row r="46" spans="1:39" s="31" customFormat="1" ht="89.45" hidden="1" customHeight="1" x14ac:dyDescent="0.25">
      <c r="A46" s="14">
        <v>79</v>
      </c>
      <c r="B46" s="57">
        <v>68</v>
      </c>
      <c r="C46" s="21" t="s">
        <v>76</v>
      </c>
      <c r="D46" s="25">
        <v>5</v>
      </c>
      <c r="E46" s="40"/>
      <c r="F46" s="40"/>
      <c r="G46" s="40">
        <v>1</v>
      </c>
      <c r="H46" s="40">
        <v>1</v>
      </c>
      <c r="I46" s="40">
        <v>1</v>
      </c>
      <c r="J46" s="40">
        <v>1</v>
      </c>
      <c r="K46" s="86">
        <f t="shared" si="9"/>
        <v>2</v>
      </c>
      <c r="L46" s="86">
        <f t="shared" si="10"/>
        <v>2</v>
      </c>
      <c r="M46" s="40">
        <v>1</v>
      </c>
      <c r="N46" s="40">
        <v>1</v>
      </c>
      <c r="O46" s="40"/>
      <c r="P46" s="40"/>
      <c r="Q46" s="40"/>
      <c r="R46" s="40"/>
      <c r="S46" s="17">
        <f t="shared" si="11"/>
        <v>3</v>
      </c>
      <c r="T46" s="17">
        <f t="shared" si="12"/>
        <v>3</v>
      </c>
      <c r="U46" s="40"/>
      <c r="V46" s="40"/>
      <c r="W46" s="40">
        <v>1</v>
      </c>
      <c r="X46" s="40"/>
      <c r="Y46" s="40"/>
      <c r="Z46" s="40"/>
      <c r="AA46" s="17">
        <f t="shared" si="13"/>
        <v>4</v>
      </c>
      <c r="AB46" s="17">
        <f t="shared" si="14"/>
        <v>3</v>
      </c>
      <c r="AC46" s="67"/>
      <c r="AD46" s="67"/>
      <c r="AE46" s="67"/>
      <c r="AF46" s="67"/>
      <c r="AG46" s="67">
        <v>1</v>
      </c>
      <c r="AH46" s="67"/>
      <c r="AI46" s="17">
        <f t="shared" si="15"/>
        <v>5</v>
      </c>
      <c r="AJ46" s="17">
        <f t="shared" si="16"/>
        <v>3</v>
      </c>
      <c r="AK46" s="17">
        <f t="shared" si="17"/>
        <v>5</v>
      </c>
      <c r="AL46" s="17">
        <f t="shared" si="18"/>
        <v>3</v>
      </c>
      <c r="AM46" s="70"/>
    </row>
    <row r="47" spans="1:39" s="31" customFormat="1" ht="87" hidden="1" customHeight="1" x14ac:dyDescent="0.25">
      <c r="A47" s="14">
        <v>84</v>
      </c>
      <c r="B47" s="57">
        <v>73</v>
      </c>
      <c r="C47" s="21" t="s">
        <v>77</v>
      </c>
      <c r="D47" s="25">
        <v>200</v>
      </c>
      <c r="E47" s="40">
        <v>14</v>
      </c>
      <c r="F47" s="40">
        <v>14</v>
      </c>
      <c r="G47" s="40">
        <v>15</v>
      </c>
      <c r="H47" s="40">
        <v>15</v>
      </c>
      <c r="I47" s="40">
        <v>20</v>
      </c>
      <c r="J47" s="40">
        <v>20</v>
      </c>
      <c r="K47" s="86">
        <f t="shared" si="9"/>
        <v>49</v>
      </c>
      <c r="L47" s="86">
        <f t="shared" si="10"/>
        <v>49</v>
      </c>
      <c r="M47" s="40">
        <v>17</v>
      </c>
      <c r="N47" s="40">
        <v>17</v>
      </c>
      <c r="O47" s="40">
        <v>15</v>
      </c>
      <c r="P47" s="40">
        <v>15</v>
      </c>
      <c r="Q47" s="40">
        <v>17</v>
      </c>
      <c r="R47" s="40">
        <v>1</v>
      </c>
      <c r="S47" s="17">
        <f t="shared" si="11"/>
        <v>98</v>
      </c>
      <c r="T47" s="17">
        <f t="shared" si="12"/>
        <v>82</v>
      </c>
      <c r="U47" s="40">
        <v>17</v>
      </c>
      <c r="V47" s="40"/>
      <c r="W47" s="40">
        <v>17</v>
      </c>
      <c r="X47" s="40"/>
      <c r="Y47" s="40">
        <v>17</v>
      </c>
      <c r="Z47" s="40"/>
      <c r="AA47" s="17">
        <f t="shared" si="13"/>
        <v>149</v>
      </c>
      <c r="AB47" s="17">
        <f t="shared" si="14"/>
        <v>82</v>
      </c>
      <c r="AC47" s="67">
        <v>17</v>
      </c>
      <c r="AD47" s="67"/>
      <c r="AE47" s="67">
        <v>17</v>
      </c>
      <c r="AF47" s="67"/>
      <c r="AG47" s="67">
        <v>17</v>
      </c>
      <c r="AH47" s="67"/>
      <c r="AI47" s="17">
        <f t="shared" si="15"/>
        <v>200</v>
      </c>
      <c r="AJ47" s="17">
        <f t="shared" si="16"/>
        <v>82</v>
      </c>
      <c r="AK47" s="17">
        <f t="shared" si="17"/>
        <v>200</v>
      </c>
      <c r="AL47" s="17">
        <f t="shared" si="18"/>
        <v>82</v>
      </c>
      <c r="AM47" s="70"/>
    </row>
    <row r="48" spans="1:39" s="31" customFormat="1" ht="72.599999999999994" hidden="1" customHeight="1" x14ac:dyDescent="0.25">
      <c r="A48" s="14">
        <v>86</v>
      </c>
      <c r="B48" s="57">
        <v>75</v>
      </c>
      <c r="C48" s="21" t="s">
        <v>78</v>
      </c>
      <c r="D48" s="25">
        <v>58</v>
      </c>
      <c r="E48" s="40">
        <v>4</v>
      </c>
      <c r="F48" s="40">
        <v>4</v>
      </c>
      <c r="G48" s="40">
        <v>6</v>
      </c>
      <c r="H48" s="40">
        <v>11</v>
      </c>
      <c r="I48" s="40">
        <v>4</v>
      </c>
      <c r="J48" s="40">
        <v>4</v>
      </c>
      <c r="K48" s="86">
        <f t="shared" si="9"/>
        <v>14</v>
      </c>
      <c r="L48" s="86">
        <f t="shared" si="10"/>
        <v>19</v>
      </c>
      <c r="M48" s="40">
        <v>5</v>
      </c>
      <c r="N48" s="40">
        <v>5</v>
      </c>
      <c r="O48" s="40">
        <v>8</v>
      </c>
      <c r="P48" s="40">
        <v>8</v>
      </c>
      <c r="Q48" s="40">
        <v>8</v>
      </c>
      <c r="R48" s="40">
        <v>4</v>
      </c>
      <c r="S48" s="17">
        <f t="shared" si="11"/>
        <v>35</v>
      </c>
      <c r="T48" s="17">
        <f t="shared" si="12"/>
        <v>36</v>
      </c>
      <c r="U48" s="40">
        <v>4</v>
      </c>
      <c r="V48" s="40"/>
      <c r="W48" s="40">
        <v>4</v>
      </c>
      <c r="X48" s="40"/>
      <c r="Y48" s="40">
        <v>4</v>
      </c>
      <c r="Z48" s="40"/>
      <c r="AA48" s="17">
        <f t="shared" si="13"/>
        <v>47</v>
      </c>
      <c r="AB48" s="17">
        <f t="shared" si="14"/>
        <v>36</v>
      </c>
      <c r="AC48" s="67">
        <v>4</v>
      </c>
      <c r="AD48" s="67"/>
      <c r="AE48" s="67">
        <v>4</v>
      </c>
      <c r="AF48" s="67"/>
      <c r="AG48" s="67">
        <v>3</v>
      </c>
      <c r="AH48" s="67"/>
      <c r="AI48" s="17">
        <f t="shared" si="15"/>
        <v>58</v>
      </c>
      <c r="AJ48" s="17">
        <f t="shared" si="16"/>
        <v>36</v>
      </c>
      <c r="AK48" s="17">
        <f t="shared" si="17"/>
        <v>58</v>
      </c>
      <c r="AL48" s="17">
        <f t="shared" si="18"/>
        <v>36</v>
      </c>
      <c r="AM48" s="70"/>
    </row>
    <row r="49" spans="1:41" s="31" customFormat="1" ht="47.45" hidden="1" customHeight="1" x14ac:dyDescent="0.25">
      <c r="A49" s="14">
        <v>87</v>
      </c>
      <c r="B49" s="57">
        <v>76</v>
      </c>
      <c r="C49" s="21" t="s">
        <v>79</v>
      </c>
      <c r="D49" s="25">
        <v>250</v>
      </c>
      <c r="E49" s="40">
        <v>20</v>
      </c>
      <c r="F49" s="40">
        <v>20</v>
      </c>
      <c r="G49" s="40">
        <v>21</v>
      </c>
      <c r="H49" s="40">
        <v>21</v>
      </c>
      <c r="I49" s="40">
        <v>21</v>
      </c>
      <c r="J49" s="40">
        <v>21</v>
      </c>
      <c r="K49" s="86">
        <f t="shared" si="9"/>
        <v>62</v>
      </c>
      <c r="L49" s="86">
        <f t="shared" si="10"/>
        <v>62</v>
      </c>
      <c r="M49" s="40">
        <v>27</v>
      </c>
      <c r="N49" s="40">
        <v>27</v>
      </c>
      <c r="O49" s="40">
        <v>21</v>
      </c>
      <c r="P49" s="40">
        <v>21</v>
      </c>
      <c r="Q49" s="40">
        <v>20</v>
      </c>
      <c r="R49" s="40">
        <v>14</v>
      </c>
      <c r="S49" s="17">
        <f t="shared" si="11"/>
        <v>130</v>
      </c>
      <c r="T49" s="17">
        <f t="shared" si="12"/>
        <v>124</v>
      </c>
      <c r="U49" s="40">
        <v>17</v>
      </c>
      <c r="V49" s="40"/>
      <c r="W49" s="40">
        <v>15</v>
      </c>
      <c r="X49" s="40"/>
      <c r="Y49" s="40">
        <v>21</v>
      </c>
      <c r="Z49" s="40"/>
      <c r="AA49" s="17">
        <f t="shared" si="13"/>
        <v>183</v>
      </c>
      <c r="AB49" s="17">
        <f t="shared" si="14"/>
        <v>124</v>
      </c>
      <c r="AC49" s="67">
        <v>25</v>
      </c>
      <c r="AD49" s="67"/>
      <c r="AE49" s="67">
        <v>21</v>
      </c>
      <c r="AF49" s="67"/>
      <c r="AG49" s="67">
        <v>21</v>
      </c>
      <c r="AH49" s="67"/>
      <c r="AI49" s="17">
        <f t="shared" si="15"/>
        <v>250</v>
      </c>
      <c r="AJ49" s="17">
        <f t="shared" si="16"/>
        <v>124</v>
      </c>
      <c r="AK49" s="17">
        <f t="shared" si="17"/>
        <v>250</v>
      </c>
      <c r="AL49" s="17">
        <f t="shared" si="18"/>
        <v>124</v>
      </c>
      <c r="AM49" s="70"/>
    </row>
    <row r="50" spans="1:41" s="35" customFormat="1" ht="132.6" hidden="1" customHeight="1" x14ac:dyDescent="0.25">
      <c r="A50" s="14">
        <v>88</v>
      </c>
      <c r="B50" s="57">
        <v>77</v>
      </c>
      <c r="C50" s="21" t="s">
        <v>80</v>
      </c>
      <c r="D50" s="25">
        <v>50</v>
      </c>
      <c r="E50" s="40">
        <v>17</v>
      </c>
      <c r="F50" s="40">
        <v>17</v>
      </c>
      <c r="G50" s="40">
        <v>17</v>
      </c>
      <c r="H50" s="40">
        <v>17</v>
      </c>
      <c r="I50" s="88">
        <v>16</v>
      </c>
      <c r="J50" s="88">
        <v>17</v>
      </c>
      <c r="K50" s="86">
        <f t="shared" ref="K50" si="19">E50+G50+I50</f>
        <v>50</v>
      </c>
      <c r="L50" s="86">
        <f t="shared" ref="L50" si="20">F50+H50+J50</f>
        <v>51</v>
      </c>
      <c r="M50" s="40"/>
      <c r="N50" s="40"/>
      <c r="O50" s="40"/>
      <c r="P50" s="40"/>
      <c r="Q50" s="40"/>
      <c r="R50" s="40"/>
      <c r="S50" s="17">
        <f t="shared" ref="S50" si="21">K50+M50+O50+Q50</f>
        <v>50</v>
      </c>
      <c r="T50" s="17">
        <f t="shared" ref="T50" si="22">L50+N50+P50+R50</f>
        <v>51</v>
      </c>
      <c r="U50" s="40"/>
      <c r="V50" s="40"/>
      <c r="W50" s="40"/>
      <c r="X50" s="40"/>
      <c r="Y50" s="40"/>
      <c r="Z50" s="40"/>
      <c r="AA50" s="17">
        <f t="shared" ref="AA50" si="23">S50+U50+W50+Y50</f>
        <v>50</v>
      </c>
      <c r="AB50" s="17">
        <f t="shared" ref="AB50" si="24">T50+V50+X50+Z50</f>
        <v>51</v>
      </c>
      <c r="AC50" s="67"/>
      <c r="AD50" s="67"/>
      <c r="AE50" s="67"/>
      <c r="AF50" s="67"/>
      <c r="AG50" s="37"/>
      <c r="AH50" s="67"/>
      <c r="AI50" s="17">
        <f t="shared" ref="AI50" si="25">AG50+AE50+AC50+AA50</f>
        <v>50</v>
      </c>
      <c r="AJ50" s="17">
        <f t="shared" ref="AJ50" si="26">AH50+AF50+AD50+AB50</f>
        <v>51</v>
      </c>
      <c r="AK50" s="17">
        <f t="shared" ref="AK50" si="27">AI50</f>
        <v>50</v>
      </c>
      <c r="AL50" s="17">
        <f t="shared" ref="AL50" si="28">AJ50</f>
        <v>51</v>
      </c>
      <c r="AM50" s="70"/>
    </row>
    <row r="51" spans="1:41" s="35" customFormat="1" ht="40.15" hidden="1" customHeight="1" x14ac:dyDescent="0.3">
      <c r="A51" s="14"/>
      <c r="B51" s="97">
        <v>82</v>
      </c>
      <c r="C51" s="98" t="s">
        <v>127</v>
      </c>
      <c r="D51" s="25">
        <v>50</v>
      </c>
      <c r="E51" s="40"/>
      <c r="F51" s="40"/>
      <c r="G51" s="40"/>
      <c r="H51" s="40"/>
      <c r="I51" s="40"/>
      <c r="J51" s="40"/>
      <c r="K51" s="86"/>
      <c r="L51" s="86"/>
      <c r="M51" s="40"/>
      <c r="N51" s="40"/>
      <c r="O51" s="40"/>
      <c r="P51" s="40"/>
      <c r="Q51" s="40">
        <v>50</v>
      </c>
      <c r="R51" s="40"/>
      <c r="S51" s="17">
        <f t="shared" ref="S51" si="29">K51+M51+O51+Q51</f>
        <v>50</v>
      </c>
      <c r="T51" s="17">
        <f t="shared" ref="T51" si="30">L51+N51+P51+R51</f>
        <v>0</v>
      </c>
      <c r="U51" s="40"/>
      <c r="V51" s="40"/>
      <c r="W51" s="40"/>
      <c r="X51" s="40"/>
      <c r="Y51" s="40"/>
      <c r="Z51" s="40"/>
      <c r="AA51" s="17">
        <f t="shared" ref="AA51" si="31">S51+U51+W51+Y51</f>
        <v>50</v>
      </c>
      <c r="AB51" s="17">
        <f t="shared" ref="AB51" si="32">T51+V51+X51+Z51</f>
        <v>0</v>
      </c>
      <c r="AC51" s="67"/>
      <c r="AD51" s="67"/>
      <c r="AE51" s="67"/>
      <c r="AF51" s="67"/>
      <c r="AG51" s="37"/>
      <c r="AH51" s="67"/>
      <c r="AI51" s="17">
        <f t="shared" ref="AI51" si="33">AG51+AE51+AC51+AA51</f>
        <v>50</v>
      </c>
      <c r="AJ51" s="17">
        <f t="shared" ref="AJ51" si="34">AH51+AF51+AD51+AB51</f>
        <v>0</v>
      </c>
      <c r="AK51" s="17">
        <f t="shared" ref="AK51" si="35">AI51</f>
        <v>50</v>
      </c>
      <c r="AL51" s="17">
        <f t="shared" ref="AL51" si="36">AJ51</f>
        <v>0</v>
      </c>
      <c r="AM51" s="70"/>
    </row>
    <row r="52" spans="1:41" s="31" customFormat="1" ht="217.9" hidden="1" customHeight="1" x14ac:dyDescent="0.3">
      <c r="A52" s="14">
        <v>89</v>
      </c>
      <c r="B52" s="99" t="s">
        <v>128</v>
      </c>
      <c r="C52" s="98" t="s">
        <v>129</v>
      </c>
      <c r="D52" s="25">
        <v>382</v>
      </c>
      <c r="E52" s="40"/>
      <c r="F52" s="40"/>
      <c r="G52" s="40"/>
      <c r="H52" s="40"/>
      <c r="I52" s="40"/>
      <c r="J52" s="40"/>
      <c r="K52" s="86">
        <f t="shared" si="9"/>
        <v>0</v>
      </c>
      <c r="L52" s="86">
        <f t="shared" si="10"/>
        <v>0</v>
      </c>
      <c r="M52" s="40"/>
      <c r="N52" s="40"/>
      <c r="O52" s="40">
        <v>85</v>
      </c>
      <c r="P52" s="40">
        <v>85</v>
      </c>
      <c r="Q52" s="40">
        <v>223</v>
      </c>
      <c r="R52" s="40">
        <v>285</v>
      </c>
      <c r="S52" s="17">
        <f t="shared" si="11"/>
        <v>308</v>
      </c>
      <c r="T52" s="17">
        <f t="shared" si="12"/>
        <v>370</v>
      </c>
      <c r="U52" s="40">
        <v>30</v>
      </c>
      <c r="V52" s="40"/>
      <c r="W52" s="40">
        <v>22</v>
      </c>
      <c r="X52" s="40"/>
      <c r="Y52" s="40">
        <v>22</v>
      </c>
      <c r="Z52" s="40"/>
      <c r="AA52" s="17">
        <f t="shared" si="13"/>
        <v>382</v>
      </c>
      <c r="AB52" s="17">
        <f t="shared" si="14"/>
        <v>370</v>
      </c>
      <c r="AC52" s="67"/>
      <c r="AD52" s="67"/>
      <c r="AE52" s="67"/>
      <c r="AF52" s="67"/>
      <c r="AG52" s="37"/>
      <c r="AH52" s="67"/>
      <c r="AI52" s="17">
        <f t="shared" si="15"/>
        <v>382</v>
      </c>
      <c r="AJ52" s="17">
        <f t="shared" si="16"/>
        <v>370</v>
      </c>
      <c r="AK52" s="17">
        <f t="shared" si="17"/>
        <v>382</v>
      </c>
      <c r="AL52" s="17">
        <f t="shared" si="18"/>
        <v>370</v>
      </c>
      <c r="AM52" s="70"/>
    </row>
    <row r="53" spans="1:41" ht="20.25" x14ac:dyDescent="0.25">
      <c r="A53" s="14"/>
      <c r="B53" s="57" t="s">
        <v>26</v>
      </c>
      <c r="C53" s="62" t="s">
        <v>27</v>
      </c>
      <c r="D53" s="73">
        <f>SUM(D54:D84)</f>
        <v>2209</v>
      </c>
      <c r="E53" s="30">
        <f t="shared" ref="E53:AL53" si="37">SUM(E54:E84)</f>
        <v>436</v>
      </c>
      <c r="F53" s="30">
        <f t="shared" si="37"/>
        <v>430</v>
      </c>
      <c r="G53" s="30">
        <f t="shared" si="37"/>
        <v>82</v>
      </c>
      <c r="H53" s="30">
        <f t="shared" si="37"/>
        <v>134</v>
      </c>
      <c r="I53" s="30">
        <f t="shared" si="37"/>
        <v>92</v>
      </c>
      <c r="J53" s="30">
        <f t="shared" si="37"/>
        <v>129</v>
      </c>
      <c r="K53" s="87">
        <f t="shared" si="37"/>
        <v>610</v>
      </c>
      <c r="L53" s="87">
        <f t="shared" si="37"/>
        <v>693</v>
      </c>
      <c r="M53" s="30">
        <f t="shared" si="37"/>
        <v>157</v>
      </c>
      <c r="N53" s="30">
        <f t="shared" si="37"/>
        <v>120</v>
      </c>
      <c r="O53" s="30">
        <f t="shared" si="37"/>
        <v>176</v>
      </c>
      <c r="P53" s="30">
        <f t="shared" si="37"/>
        <v>197</v>
      </c>
      <c r="Q53" s="30">
        <f t="shared" si="37"/>
        <v>211</v>
      </c>
      <c r="R53" s="30">
        <f t="shared" si="37"/>
        <v>232</v>
      </c>
      <c r="S53" s="30">
        <f t="shared" si="37"/>
        <v>1154</v>
      </c>
      <c r="T53" s="30">
        <f t="shared" si="37"/>
        <v>1242</v>
      </c>
      <c r="U53" s="30">
        <f t="shared" si="37"/>
        <v>179</v>
      </c>
      <c r="V53" s="30">
        <f t="shared" si="37"/>
        <v>0</v>
      </c>
      <c r="W53" s="30">
        <f t="shared" si="37"/>
        <v>201</v>
      </c>
      <c r="X53" s="30">
        <f t="shared" si="37"/>
        <v>0</v>
      </c>
      <c r="Y53" s="30">
        <f t="shared" si="37"/>
        <v>171</v>
      </c>
      <c r="Z53" s="30">
        <f t="shared" si="37"/>
        <v>0</v>
      </c>
      <c r="AA53" s="30">
        <f t="shared" si="37"/>
        <v>1705</v>
      </c>
      <c r="AB53" s="30">
        <f t="shared" si="37"/>
        <v>1242</v>
      </c>
      <c r="AC53" s="30">
        <f t="shared" si="37"/>
        <v>182</v>
      </c>
      <c r="AD53" s="30">
        <f t="shared" si="37"/>
        <v>0</v>
      </c>
      <c r="AE53" s="30">
        <f t="shared" si="37"/>
        <v>170</v>
      </c>
      <c r="AF53" s="30">
        <f t="shared" si="37"/>
        <v>0</v>
      </c>
      <c r="AG53" s="30">
        <f t="shared" si="37"/>
        <v>152</v>
      </c>
      <c r="AH53" s="30">
        <f t="shared" si="37"/>
        <v>0</v>
      </c>
      <c r="AI53" s="30">
        <f t="shared" si="37"/>
        <v>2209</v>
      </c>
      <c r="AJ53" s="30">
        <f t="shared" si="37"/>
        <v>1242</v>
      </c>
      <c r="AK53" s="30">
        <f t="shared" si="37"/>
        <v>2209</v>
      </c>
      <c r="AL53" s="30">
        <f t="shared" si="37"/>
        <v>1242</v>
      </c>
      <c r="AM53" s="71"/>
      <c r="AN53" s="26"/>
      <c r="AO53" s="26"/>
    </row>
    <row r="54" spans="1:41" ht="60.75" hidden="1" x14ac:dyDescent="0.25">
      <c r="A54" s="14">
        <v>1</v>
      </c>
      <c r="B54" s="57">
        <v>1</v>
      </c>
      <c r="C54" s="78" t="s">
        <v>110</v>
      </c>
      <c r="D54" s="73">
        <v>4</v>
      </c>
      <c r="E54" s="40"/>
      <c r="F54" s="40"/>
      <c r="G54" s="40">
        <v>1</v>
      </c>
      <c r="H54" s="40">
        <v>1</v>
      </c>
      <c r="I54" s="40">
        <v>1</v>
      </c>
      <c r="J54" s="40">
        <v>1</v>
      </c>
      <c r="K54" s="84">
        <f>E54+G54+I54</f>
        <v>2</v>
      </c>
      <c r="L54" s="84">
        <f>F54+H54+J54</f>
        <v>2</v>
      </c>
      <c r="M54" s="40">
        <v>1</v>
      </c>
      <c r="N54" s="40">
        <v>1</v>
      </c>
      <c r="O54" s="40"/>
      <c r="P54" s="40"/>
      <c r="Q54" s="40"/>
      <c r="R54" s="40"/>
      <c r="S54" s="17">
        <f>Q54+O54+M54+K54</f>
        <v>3</v>
      </c>
      <c r="T54" s="17">
        <f>R54+P54+N54+L54</f>
        <v>3</v>
      </c>
      <c r="U54" s="40"/>
      <c r="V54" s="40"/>
      <c r="W54" s="40"/>
      <c r="X54" s="40"/>
      <c r="Y54" s="40"/>
      <c r="Z54" s="40"/>
      <c r="AA54" s="17">
        <f>S54+U54+W54+Y54</f>
        <v>3</v>
      </c>
      <c r="AB54" s="17">
        <f>T54+V54+X54+Z54</f>
        <v>3</v>
      </c>
      <c r="AC54" s="67">
        <v>1</v>
      </c>
      <c r="AD54" s="67"/>
      <c r="AE54" s="67"/>
      <c r="AF54" s="67"/>
      <c r="AG54" s="67"/>
      <c r="AH54" s="67"/>
      <c r="AI54" s="17">
        <f>AG54+AE54+AC54+AA54</f>
        <v>4</v>
      </c>
      <c r="AJ54" s="17">
        <f>AH54+AF54+AD54+AB54</f>
        <v>3</v>
      </c>
      <c r="AK54" s="30">
        <f>AI54</f>
        <v>4</v>
      </c>
      <c r="AL54" s="30">
        <f>AJ54</f>
        <v>3</v>
      </c>
      <c r="AM54" s="69"/>
    </row>
    <row r="55" spans="1:41" ht="85.15" hidden="1" customHeight="1" x14ac:dyDescent="0.25">
      <c r="A55" s="14">
        <v>3</v>
      </c>
      <c r="B55" s="60" t="s">
        <v>102</v>
      </c>
      <c r="C55" s="78" t="s">
        <v>96</v>
      </c>
      <c r="D55" s="73"/>
      <c r="E55" s="40"/>
      <c r="F55" s="40"/>
      <c r="G55" s="40"/>
      <c r="H55" s="40">
        <v>2</v>
      </c>
      <c r="I55" s="40"/>
      <c r="J55" s="40">
        <v>1</v>
      </c>
      <c r="K55" s="84">
        <f t="shared" ref="K55:K84" si="38">E55+G55+I55</f>
        <v>0</v>
      </c>
      <c r="L55" s="84">
        <f t="shared" ref="L55:L84" si="39">F55+H55+J55</f>
        <v>3</v>
      </c>
      <c r="M55" s="40"/>
      <c r="N55" s="40">
        <v>1</v>
      </c>
      <c r="O55" s="40"/>
      <c r="P55" s="40"/>
      <c r="Q55" s="40"/>
      <c r="R55" s="40"/>
      <c r="S55" s="17">
        <f t="shared" ref="S55:S84" si="40">Q55+O55+M55+K55</f>
        <v>0</v>
      </c>
      <c r="T55" s="17">
        <f t="shared" ref="T55:T84" si="41">R55+P55+N55+L55</f>
        <v>4</v>
      </c>
      <c r="U55" s="40"/>
      <c r="V55" s="40"/>
      <c r="W55" s="40"/>
      <c r="X55" s="40"/>
      <c r="Y55" s="40"/>
      <c r="Z55" s="40"/>
      <c r="AA55" s="17">
        <f t="shared" ref="AA55:AA84" si="42">S55+U55+W55+Y55</f>
        <v>0</v>
      </c>
      <c r="AB55" s="17">
        <f t="shared" ref="AB55:AB84" si="43">T55+V55+X55+Z55</f>
        <v>4</v>
      </c>
      <c r="AC55" s="67"/>
      <c r="AD55" s="67"/>
      <c r="AE55" s="67"/>
      <c r="AF55" s="67"/>
      <c r="AG55" s="67"/>
      <c r="AH55" s="67"/>
      <c r="AI55" s="83">
        <f t="shared" ref="AI55:AI84" si="44">AG55+AE55+AC55+AA55</f>
        <v>0</v>
      </c>
      <c r="AJ55" s="17">
        <f t="shared" ref="AJ55:AJ84" si="45">AH55+AF55+AD55+AB55</f>
        <v>4</v>
      </c>
      <c r="AK55" s="30">
        <f t="shared" ref="AK55:AK84" si="46">AI55</f>
        <v>0</v>
      </c>
      <c r="AL55" s="30">
        <f t="shared" ref="AL55:AL84" si="47">AJ55</f>
        <v>4</v>
      </c>
      <c r="AM55" s="69"/>
    </row>
    <row r="56" spans="1:41" ht="81" hidden="1" x14ac:dyDescent="0.25">
      <c r="A56" s="14">
        <v>4</v>
      </c>
      <c r="B56" s="60" t="s">
        <v>103</v>
      </c>
      <c r="C56" s="21" t="s">
        <v>52</v>
      </c>
      <c r="D56" s="73">
        <v>3</v>
      </c>
      <c r="E56" s="40">
        <v>3</v>
      </c>
      <c r="F56" s="40">
        <v>3</v>
      </c>
      <c r="G56" s="40"/>
      <c r="H56" s="40">
        <v>2</v>
      </c>
      <c r="I56" s="40"/>
      <c r="J56" s="40">
        <v>1</v>
      </c>
      <c r="K56" s="84">
        <f t="shared" si="38"/>
        <v>3</v>
      </c>
      <c r="L56" s="84">
        <f t="shared" si="39"/>
        <v>6</v>
      </c>
      <c r="M56" s="40"/>
      <c r="N56" s="40">
        <v>2</v>
      </c>
      <c r="O56" s="40"/>
      <c r="P56" s="40"/>
      <c r="Q56" s="40"/>
      <c r="R56" s="40"/>
      <c r="S56" s="17">
        <f t="shared" si="40"/>
        <v>3</v>
      </c>
      <c r="T56" s="17">
        <f t="shared" si="41"/>
        <v>8</v>
      </c>
      <c r="U56" s="40"/>
      <c r="V56" s="40"/>
      <c r="W56" s="40"/>
      <c r="X56" s="40"/>
      <c r="Y56" s="40"/>
      <c r="Z56" s="40"/>
      <c r="AA56" s="17">
        <f t="shared" si="42"/>
        <v>3</v>
      </c>
      <c r="AB56" s="17">
        <f t="shared" si="43"/>
        <v>8</v>
      </c>
      <c r="AC56" s="67"/>
      <c r="AD56" s="67"/>
      <c r="AE56" s="67"/>
      <c r="AF56" s="67"/>
      <c r="AG56" s="67"/>
      <c r="AH56" s="67"/>
      <c r="AI56" s="17">
        <f t="shared" si="44"/>
        <v>3</v>
      </c>
      <c r="AJ56" s="17">
        <f t="shared" si="45"/>
        <v>8</v>
      </c>
      <c r="AK56" s="30">
        <f t="shared" si="46"/>
        <v>3</v>
      </c>
      <c r="AL56" s="30">
        <f t="shared" si="47"/>
        <v>8</v>
      </c>
      <c r="AM56" s="69"/>
    </row>
    <row r="57" spans="1:41" ht="81" hidden="1" x14ac:dyDescent="0.25">
      <c r="A57" s="14">
        <v>4</v>
      </c>
      <c r="B57" s="60" t="s">
        <v>103</v>
      </c>
      <c r="C57" s="21" t="s">
        <v>53</v>
      </c>
      <c r="D57" s="73"/>
      <c r="E57" s="40"/>
      <c r="F57" s="40"/>
      <c r="G57" s="40"/>
      <c r="H57" s="40">
        <v>2</v>
      </c>
      <c r="I57" s="40"/>
      <c r="J57" s="40">
        <v>2</v>
      </c>
      <c r="K57" s="84">
        <f t="shared" si="38"/>
        <v>0</v>
      </c>
      <c r="L57" s="84">
        <f t="shared" si="39"/>
        <v>4</v>
      </c>
      <c r="M57" s="40"/>
      <c r="N57" s="40"/>
      <c r="O57" s="40"/>
      <c r="P57" s="40"/>
      <c r="Q57" s="40"/>
      <c r="R57" s="40"/>
      <c r="S57" s="17">
        <f t="shared" si="40"/>
        <v>0</v>
      </c>
      <c r="T57" s="17">
        <f t="shared" si="41"/>
        <v>4</v>
      </c>
      <c r="U57" s="40"/>
      <c r="V57" s="40"/>
      <c r="W57" s="40"/>
      <c r="X57" s="40"/>
      <c r="Y57" s="40"/>
      <c r="Z57" s="40"/>
      <c r="AA57" s="17">
        <f t="shared" si="42"/>
        <v>0</v>
      </c>
      <c r="AB57" s="17">
        <f t="shared" si="43"/>
        <v>4</v>
      </c>
      <c r="AC57" s="67"/>
      <c r="AD57" s="67"/>
      <c r="AE57" s="67"/>
      <c r="AF57" s="67"/>
      <c r="AG57" s="67"/>
      <c r="AH57" s="67"/>
      <c r="AI57" s="83">
        <f t="shared" si="44"/>
        <v>0</v>
      </c>
      <c r="AJ57" s="17">
        <f t="shared" si="45"/>
        <v>4</v>
      </c>
      <c r="AK57" s="30">
        <f t="shared" si="46"/>
        <v>0</v>
      </c>
      <c r="AL57" s="30">
        <f t="shared" si="47"/>
        <v>4</v>
      </c>
      <c r="AM57" s="69"/>
    </row>
    <row r="58" spans="1:41" ht="81" hidden="1" x14ac:dyDescent="0.25">
      <c r="A58" s="14">
        <v>9</v>
      </c>
      <c r="B58" s="60" t="s">
        <v>101</v>
      </c>
      <c r="C58" s="21" t="s">
        <v>54</v>
      </c>
      <c r="D58" s="73"/>
      <c r="E58" s="40"/>
      <c r="F58" s="40">
        <v>1</v>
      </c>
      <c r="G58" s="40"/>
      <c r="H58" s="40"/>
      <c r="I58" s="40"/>
      <c r="J58" s="40"/>
      <c r="K58" s="84">
        <f t="shared" si="38"/>
        <v>0</v>
      </c>
      <c r="L58" s="84">
        <f t="shared" si="39"/>
        <v>1</v>
      </c>
      <c r="M58" s="40"/>
      <c r="N58" s="40"/>
      <c r="O58" s="40"/>
      <c r="P58" s="40"/>
      <c r="Q58" s="40"/>
      <c r="R58" s="40"/>
      <c r="S58" s="17">
        <f t="shared" si="40"/>
        <v>0</v>
      </c>
      <c r="T58" s="17">
        <f t="shared" si="41"/>
        <v>1</v>
      </c>
      <c r="U58" s="40"/>
      <c r="V58" s="40"/>
      <c r="W58" s="40"/>
      <c r="X58" s="40"/>
      <c r="Y58" s="40"/>
      <c r="Z58" s="40"/>
      <c r="AA58" s="17">
        <f t="shared" si="42"/>
        <v>0</v>
      </c>
      <c r="AB58" s="17">
        <f t="shared" si="43"/>
        <v>1</v>
      </c>
      <c r="AC58" s="67"/>
      <c r="AD58" s="67"/>
      <c r="AE58" s="67"/>
      <c r="AF58" s="67"/>
      <c r="AG58" s="67"/>
      <c r="AH58" s="67"/>
      <c r="AI58" s="17">
        <f t="shared" si="44"/>
        <v>0</v>
      </c>
      <c r="AJ58" s="17">
        <f t="shared" si="45"/>
        <v>1</v>
      </c>
      <c r="AK58" s="30">
        <f t="shared" si="46"/>
        <v>0</v>
      </c>
      <c r="AL58" s="30">
        <f t="shared" si="47"/>
        <v>1</v>
      </c>
      <c r="AM58" s="52"/>
    </row>
    <row r="59" spans="1:41" ht="81" hidden="1" x14ac:dyDescent="0.25">
      <c r="A59" s="14">
        <v>11</v>
      </c>
      <c r="B59" s="60" t="s">
        <v>100</v>
      </c>
      <c r="C59" s="21" t="s">
        <v>55</v>
      </c>
      <c r="D59" s="73">
        <v>1</v>
      </c>
      <c r="E59" s="40">
        <v>1</v>
      </c>
      <c r="F59" s="40">
        <v>1</v>
      </c>
      <c r="G59" s="40"/>
      <c r="H59" s="40"/>
      <c r="I59" s="40"/>
      <c r="J59" s="40"/>
      <c r="K59" s="84">
        <f t="shared" si="38"/>
        <v>1</v>
      </c>
      <c r="L59" s="84">
        <f t="shared" si="39"/>
        <v>1</v>
      </c>
      <c r="M59" s="40"/>
      <c r="N59" s="40"/>
      <c r="O59" s="40"/>
      <c r="P59" s="40"/>
      <c r="Q59" s="40"/>
      <c r="R59" s="40"/>
      <c r="S59" s="17">
        <f t="shared" si="40"/>
        <v>1</v>
      </c>
      <c r="T59" s="17">
        <f t="shared" si="41"/>
        <v>1</v>
      </c>
      <c r="U59" s="40"/>
      <c r="V59" s="40"/>
      <c r="W59" s="40"/>
      <c r="X59" s="40"/>
      <c r="Y59" s="40"/>
      <c r="Z59" s="40"/>
      <c r="AA59" s="17">
        <f t="shared" si="42"/>
        <v>1</v>
      </c>
      <c r="AB59" s="17">
        <f t="shared" si="43"/>
        <v>1</v>
      </c>
      <c r="AC59" s="67"/>
      <c r="AD59" s="67"/>
      <c r="AE59" s="67"/>
      <c r="AF59" s="67"/>
      <c r="AG59" s="67"/>
      <c r="AH59" s="67"/>
      <c r="AI59" s="17">
        <f t="shared" si="44"/>
        <v>1</v>
      </c>
      <c r="AJ59" s="17">
        <f t="shared" si="45"/>
        <v>1</v>
      </c>
      <c r="AK59" s="30">
        <f t="shared" si="46"/>
        <v>1</v>
      </c>
      <c r="AL59" s="30">
        <f t="shared" si="47"/>
        <v>1</v>
      </c>
      <c r="AM59" s="52"/>
    </row>
    <row r="60" spans="1:41" ht="60.75" hidden="1" x14ac:dyDescent="0.25">
      <c r="A60" s="14">
        <v>15</v>
      </c>
      <c r="B60" s="57">
        <v>4</v>
      </c>
      <c r="C60" s="21" t="s">
        <v>56</v>
      </c>
      <c r="D60" s="73"/>
      <c r="E60" s="40"/>
      <c r="F60" s="40">
        <v>1</v>
      </c>
      <c r="G60" s="40"/>
      <c r="H60" s="40"/>
      <c r="I60" s="40"/>
      <c r="J60" s="40"/>
      <c r="K60" s="84">
        <f t="shared" si="38"/>
        <v>0</v>
      </c>
      <c r="L60" s="84">
        <f t="shared" si="39"/>
        <v>1</v>
      </c>
      <c r="M60" s="40"/>
      <c r="N60" s="40"/>
      <c r="O60" s="40"/>
      <c r="P60" s="40"/>
      <c r="Q60" s="40"/>
      <c r="R60" s="40"/>
      <c r="S60" s="17">
        <f t="shared" si="40"/>
        <v>0</v>
      </c>
      <c r="T60" s="17">
        <f t="shared" si="41"/>
        <v>1</v>
      </c>
      <c r="U60" s="40"/>
      <c r="V60" s="40"/>
      <c r="W60" s="40"/>
      <c r="X60" s="40"/>
      <c r="Y60" s="40"/>
      <c r="Z60" s="40"/>
      <c r="AA60" s="17">
        <f t="shared" si="42"/>
        <v>0</v>
      </c>
      <c r="AB60" s="17">
        <f t="shared" si="43"/>
        <v>1</v>
      </c>
      <c r="AC60" s="67"/>
      <c r="AD60" s="67"/>
      <c r="AE60" s="67"/>
      <c r="AF60" s="67"/>
      <c r="AG60" s="67"/>
      <c r="AH60" s="67"/>
      <c r="AI60" s="17">
        <f t="shared" si="44"/>
        <v>0</v>
      </c>
      <c r="AJ60" s="17">
        <f t="shared" si="45"/>
        <v>1</v>
      </c>
      <c r="AK60" s="30">
        <f t="shared" si="46"/>
        <v>0</v>
      </c>
      <c r="AL60" s="30">
        <f t="shared" si="47"/>
        <v>1</v>
      </c>
      <c r="AM60" s="52"/>
    </row>
    <row r="61" spans="1:41" ht="85.15" hidden="1" customHeight="1" x14ac:dyDescent="0.25">
      <c r="A61" s="14">
        <v>17</v>
      </c>
      <c r="B61" s="65" t="s">
        <v>99</v>
      </c>
      <c r="C61" s="21" t="s">
        <v>57</v>
      </c>
      <c r="D61" s="73">
        <v>1</v>
      </c>
      <c r="E61" s="40"/>
      <c r="F61" s="40"/>
      <c r="G61" s="40">
        <v>1</v>
      </c>
      <c r="H61" s="40">
        <v>1</v>
      </c>
      <c r="I61" s="40"/>
      <c r="J61" s="40"/>
      <c r="K61" s="84">
        <f t="shared" si="38"/>
        <v>1</v>
      </c>
      <c r="L61" s="84">
        <f t="shared" si="39"/>
        <v>1</v>
      </c>
      <c r="M61" s="40"/>
      <c r="N61" s="40"/>
      <c r="O61" s="40"/>
      <c r="P61" s="40"/>
      <c r="Q61" s="40"/>
      <c r="R61" s="40"/>
      <c r="S61" s="17">
        <f t="shared" si="40"/>
        <v>1</v>
      </c>
      <c r="T61" s="17">
        <f t="shared" si="41"/>
        <v>1</v>
      </c>
      <c r="U61" s="40"/>
      <c r="V61" s="40"/>
      <c r="W61" s="40"/>
      <c r="X61" s="40"/>
      <c r="Y61" s="40"/>
      <c r="Z61" s="40"/>
      <c r="AA61" s="17">
        <f t="shared" si="42"/>
        <v>1</v>
      </c>
      <c r="AB61" s="17">
        <f t="shared" si="43"/>
        <v>1</v>
      </c>
      <c r="AC61" s="67"/>
      <c r="AD61" s="67"/>
      <c r="AE61" s="67"/>
      <c r="AF61" s="67"/>
      <c r="AG61" s="67"/>
      <c r="AH61" s="67"/>
      <c r="AI61" s="17">
        <f t="shared" si="44"/>
        <v>1</v>
      </c>
      <c r="AJ61" s="17">
        <f t="shared" si="45"/>
        <v>1</v>
      </c>
      <c r="AK61" s="30">
        <f t="shared" si="46"/>
        <v>1</v>
      </c>
      <c r="AL61" s="30">
        <f t="shared" si="47"/>
        <v>1</v>
      </c>
      <c r="AM61" s="52"/>
    </row>
    <row r="62" spans="1:41" ht="79.900000000000006" hidden="1" customHeight="1" x14ac:dyDescent="0.25">
      <c r="A62" s="14">
        <v>18</v>
      </c>
      <c r="B62" s="65" t="s">
        <v>98</v>
      </c>
      <c r="C62" s="21" t="s">
        <v>58</v>
      </c>
      <c r="D62" s="73">
        <v>2</v>
      </c>
      <c r="E62" s="40"/>
      <c r="F62" s="40"/>
      <c r="G62" s="40">
        <v>1</v>
      </c>
      <c r="H62" s="40">
        <v>1</v>
      </c>
      <c r="I62" s="40"/>
      <c r="J62" s="40"/>
      <c r="K62" s="84">
        <f t="shared" si="38"/>
        <v>1</v>
      </c>
      <c r="L62" s="84">
        <f t="shared" si="39"/>
        <v>1</v>
      </c>
      <c r="M62" s="40"/>
      <c r="N62" s="40"/>
      <c r="O62" s="40"/>
      <c r="P62" s="40"/>
      <c r="Q62" s="40"/>
      <c r="R62" s="40"/>
      <c r="S62" s="17">
        <f t="shared" si="40"/>
        <v>1</v>
      </c>
      <c r="T62" s="17">
        <f t="shared" si="41"/>
        <v>1</v>
      </c>
      <c r="U62" s="40"/>
      <c r="V62" s="40"/>
      <c r="W62" s="40"/>
      <c r="X62" s="40"/>
      <c r="Y62" s="40"/>
      <c r="Z62" s="40"/>
      <c r="AA62" s="17">
        <f t="shared" si="42"/>
        <v>1</v>
      </c>
      <c r="AB62" s="17">
        <f t="shared" si="43"/>
        <v>1</v>
      </c>
      <c r="AC62" s="67"/>
      <c r="AD62" s="67"/>
      <c r="AE62" s="67">
        <v>1</v>
      </c>
      <c r="AF62" s="67"/>
      <c r="AG62" s="67"/>
      <c r="AH62" s="67"/>
      <c r="AI62" s="17">
        <f t="shared" si="44"/>
        <v>2</v>
      </c>
      <c r="AJ62" s="17">
        <f t="shared" si="45"/>
        <v>1</v>
      </c>
      <c r="AK62" s="30">
        <f t="shared" si="46"/>
        <v>2</v>
      </c>
      <c r="AL62" s="30">
        <f t="shared" si="47"/>
        <v>1</v>
      </c>
      <c r="AM62" s="52"/>
    </row>
    <row r="63" spans="1:41" s="31" customFormat="1" ht="60.75" hidden="1" x14ac:dyDescent="0.25">
      <c r="A63" s="14">
        <v>37</v>
      </c>
      <c r="B63" s="63" t="s">
        <v>85</v>
      </c>
      <c r="C63" s="21" t="s">
        <v>109</v>
      </c>
      <c r="D63" s="73">
        <v>1</v>
      </c>
      <c r="E63" s="40"/>
      <c r="F63" s="40"/>
      <c r="G63" s="40">
        <v>1</v>
      </c>
      <c r="H63" s="40">
        <v>1</v>
      </c>
      <c r="I63" s="40"/>
      <c r="J63" s="40">
        <v>1</v>
      </c>
      <c r="K63" s="84">
        <f t="shared" si="38"/>
        <v>1</v>
      </c>
      <c r="L63" s="84">
        <f t="shared" si="39"/>
        <v>2</v>
      </c>
      <c r="M63" s="40"/>
      <c r="N63" s="40"/>
      <c r="O63" s="40"/>
      <c r="P63" s="40"/>
      <c r="Q63" s="40"/>
      <c r="R63" s="40"/>
      <c r="S63" s="17">
        <f t="shared" si="40"/>
        <v>1</v>
      </c>
      <c r="T63" s="17">
        <f t="shared" si="41"/>
        <v>2</v>
      </c>
      <c r="U63" s="40"/>
      <c r="V63" s="40"/>
      <c r="W63" s="40"/>
      <c r="X63" s="40"/>
      <c r="Y63" s="40"/>
      <c r="Z63" s="40"/>
      <c r="AA63" s="17">
        <f t="shared" si="42"/>
        <v>1</v>
      </c>
      <c r="AB63" s="17">
        <f t="shared" si="43"/>
        <v>2</v>
      </c>
      <c r="AC63" s="67"/>
      <c r="AD63" s="67"/>
      <c r="AE63" s="67"/>
      <c r="AF63" s="67"/>
      <c r="AG63" s="67"/>
      <c r="AH63" s="67"/>
      <c r="AI63" s="17">
        <f t="shared" si="44"/>
        <v>1</v>
      </c>
      <c r="AJ63" s="17">
        <f t="shared" si="45"/>
        <v>2</v>
      </c>
      <c r="AK63" s="30">
        <f t="shared" si="46"/>
        <v>1</v>
      </c>
      <c r="AL63" s="30">
        <f t="shared" si="47"/>
        <v>2</v>
      </c>
      <c r="AM63" s="52"/>
    </row>
    <row r="64" spans="1:41" ht="85.15" hidden="1" customHeight="1" x14ac:dyDescent="0.25">
      <c r="A64" s="14">
        <v>39</v>
      </c>
      <c r="B64" s="63" t="s">
        <v>104</v>
      </c>
      <c r="C64" s="21" t="s">
        <v>59</v>
      </c>
      <c r="D64" s="73"/>
      <c r="E64" s="40"/>
      <c r="F64" s="40"/>
      <c r="G64" s="40"/>
      <c r="H64" s="40">
        <v>1</v>
      </c>
      <c r="I64" s="40"/>
      <c r="J64" s="40"/>
      <c r="K64" s="84">
        <f t="shared" si="38"/>
        <v>0</v>
      </c>
      <c r="L64" s="84">
        <f t="shared" si="39"/>
        <v>1</v>
      </c>
      <c r="M64" s="40"/>
      <c r="N64" s="40"/>
      <c r="O64" s="40"/>
      <c r="P64" s="40"/>
      <c r="Q64" s="40"/>
      <c r="R64" s="40"/>
      <c r="S64" s="17">
        <f t="shared" si="40"/>
        <v>0</v>
      </c>
      <c r="T64" s="17">
        <f t="shared" si="41"/>
        <v>1</v>
      </c>
      <c r="U64" s="40"/>
      <c r="V64" s="40"/>
      <c r="W64" s="40"/>
      <c r="X64" s="40"/>
      <c r="Y64" s="40"/>
      <c r="Z64" s="40"/>
      <c r="AA64" s="17">
        <f t="shared" si="42"/>
        <v>0</v>
      </c>
      <c r="AB64" s="17">
        <f t="shared" si="43"/>
        <v>1</v>
      </c>
      <c r="AC64" s="67"/>
      <c r="AD64" s="67"/>
      <c r="AE64" s="67"/>
      <c r="AF64" s="67"/>
      <c r="AG64" s="67"/>
      <c r="AH64" s="67"/>
      <c r="AI64" s="17">
        <f t="shared" si="44"/>
        <v>0</v>
      </c>
      <c r="AJ64" s="17">
        <f t="shared" si="45"/>
        <v>1</v>
      </c>
      <c r="AK64" s="30">
        <f t="shared" si="46"/>
        <v>0</v>
      </c>
      <c r="AL64" s="30">
        <f t="shared" si="47"/>
        <v>1</v>
      </c>
      <c r="AM64" s="52"/>
    </row>
    <row r="65" spans="1:39" ht="81" hidden="1" x14ac:dyDescent="0.25">
      <c r="A65" s="14">
        <v>40</v>
      </c>
      <c r="B65" s="63" t="s">
        <v>108</v>
      </c>
      <c r="C65" s="21" t="s">
        <v>60</v>
      </c>
      <c r="D65" s="73">
        <v>5</v>
      </c>
      <c r="E65" s="40"/>
      <c r="F65" s="40"/>
      <c r="G65" s="40">
        <v>1</v>
      </c>
      <c r="H65" s="40">
        <v>1</v>
      </c>
      <c r="I65" s="40">
        <v>1</v>
      </c>
      <c r="J65" s="40">
        <v>1</v>
      </c>
      <c r="K65" s="84">
        <f t="shared" si="38"/>
        <v>2</v>
      </c>
      <c r="L65" s="84">
        <f t="shared" si="39"/>
        <v>2</v>
      </c>
      <c r="M65" s="40">
        <v>1</v>
      </c>
      <c r="N65" s="40"/>
      <c r="O65" s="40"/>
      <c r="P65" s="40"/>
      <c r="Q65" s="40"/>
      <c r="R65" s="40"/>
      <c r="S65" s="17">
        <f t="shared" si="40"/>
        <v>3</v>
      </c>
      <c r="T65" s="17">
        <f t="shared" si="41"/>
        <v>2</v>
      </c>
      <c r="U65" s="40"/>
      <c r="V65" s="40"/>
      <c r="W65" s="40"/>
      <c r="X65" s="40"/>
      <c r="Y65" s="40"/>
      <c r="Z65" s="40"/>
      <c r="AA65" s="17">
        <f t="shared" si="42"/>
        <v>3</v>
      </c>
      <c r="AB65" s="17">
        <f t="shared" si="43"/>
        <v>2</v>
      </c>
      <c r="AC65" s="67">
        <v>1</v>
      </c>
      <c r="AD65" s="67"/>
      <c r="AE65" s="67"/>
      <c r="AF65" s="67"/>
      <c r="AG65" s="67">
        <v>1</v>
      </c>
      <c r="AH65" s="67"/>
      <c r="AI65" s="17">
        <f t="shared" si="44"/>
        <v>5</v>
      </c>
      <c r="AJ65" s="17">
        <f t="shared" si="45"/>
        <v>2</v>
      </c>
      <c r="AK65" s="30">
        <f t="shared" si="46"/>
        <v>5</v>
      </c>
      <c r="AL65" s="30">
        <f t="shared" si="47"/>
        <v>2</v>
      </c>
      <c r="AM65" s="52"/>
    </row>
    <row r="66" spans="1:39" s="31" customFormat="1" ht="81" hidden="1" x14ac:dyDescent="0.25">
      <c r="A66" s="14">
        <v>47</v>
      </c>
      <c r="B66" s="63" t="s">
        <v>86</v>
      </c>
      <c r="C66" s="21" t="s">
        <v>111</v>
      </c>
      <c r="D66" s="73">
        <v>1</v>
      </c>
      <c r="E66" s="40"/>
      <c r="F66" s="40"/>
      <c r="G66" s="40">
        <v>1</v>
      </c>
      <c r="H66" s="40"/>
      <c r="I66" s="40"/>
      <c r="J66" s="40"/>
      <c r="K66" s="84">
        <f t="shared" si="38"/>
        <v>1</v>
      </c>
      <c r="L66" s="84">
        <f t="shared" si="39"/>
        <v>0</v>
      </c>
      <c r="M66" s="40"/>
      <c r="N66" s="40"/>
      <c r="O66" s="40"/>
      <c r="P66" s="40"/>
      <c r="Q66" s="40"/>
      <c r="R66" s="40"/>
      <c r="S66" s="17">
        <f t="shared" si="40"/>
        <v>1</v>
      </c>
      <c r="T66" s="17">
        <f t="shared" si="41"/>
        <v>0</v>
      </c>
      <c r="U66" s="40"/>
      <c r="V66" s="40"/>
      <c r="W66" s="40"/>
      <c r="X66" s="40"/>
      <c r="Y66" s="40"/>
      <c r="Z66" s="40"/>
      <c r="AA66" s="17">
        <f t="shared" si="42"/>
        <v>1</v>
      </c>
      <c r="AB66" s="17">
        <f t="shared" si="43"/>
        <v>0</v>
      </c>
      <c r="AC66" s="67"/>
      <c r="AD66" s="67"/>
      <c r="AE66" s="67"/>
      <c r="AF66" s="67"/>
      <c r="AG66" s="67"/>
      <c r="AH66" s="67"/>
      <c r="AI66" s="17">
        <f t="shared" si="44"/>
        <v>1</v>
      </c>
      <c r="AJ66" s="17">
        <f t="shared" si="45"/>
        <v>0</v>
      </c>
      <c r="AK66" s="30">
        <f t="shared" si="46"/>
        <v>1</v>
      </c>
      <c r="AL66" s="30">
        <f t="shared" si="47"/>
        <v>0</v>
      </c>
      <c r="AM66" s="69"/>
    </row>
    <row r="67" spans="1:39" ht="60.75" hidden="1" x14ac:dyDescent="0.25">
      <c r="A67" s="14">
        <v>48</v>
      </c>
      <c r="B67" s="57">
        <v>13</v>
      </c>
      <c r="C67" s="78" t="s">
        <v>63</v>
      </c>
      <c r="D67" s="73">
        <v>14</v>
      </c>
      <c r="E67" s="67">
        <v>8</v>
      </c>
      <c r="F67" s="40">
        <v>8</v>
      </c>
      <c r="G67" s="40">
        <v>1</v>
      </c>
      <c r="H67" s="40">
        <v>1</v>
      </c>
      <c r="I67" s="40">
        <v>1</v>
      </c>
      <c r="J67" s="40">
        <v>5</v>
      </c>
      <c r="K67" s="84">
        <f t="shared" si="38"/>
        <v>10</v>
      </c>
      <c r="L67" s="84">
        <f t="shared" si="39"/>
        <v>14</v>
      </c>
      <c r="M67" s="40">
        <v>1</v>
      </c>
      <c r="N67" s="40"/>
      <c r="O67" s="40"/>
      <c r="P67" s="40"/>
      <c r="Q67" s="40"/>
      <c r="R67" s="40"/>
      <c r="S67" s="17">
        <f t="shared" si="40"/>
        <v>11</v>
      </c>
      <c r="T67" s="17">
        <f t="shared" si="41"/>
        <v>14</v>
      </c>
      <c r="U67" s="40"/>
      <c r="V67" s="40"/>
      <c r="W67" s="40"/>
      <c r="X67" s="40"/>
      <c r="Y67" s="40"/>
      <c r="Z67" s="40"/>
      <c r="AA67" s="17">
        <f t="shared" si="42"/>
        <v>11</v>
      </c>
      <c r="AB67" s="17">
        <f t="shared" si="43"/>
        <v>14</v>
      </c>
      <c r="AC67" s="67">
        <v>1</v>
      </c>
      <c r="AD67" s="67"/>
      <c r="AE67" s="67">
        <v>1</v>
      </c>
      <c r="AF67" s="67"/>
      <c r="AG67" s="67">
        <v>1</v>
      </c>
      <c r="AH67" s="67"/>
      <c r="AI67" s="17">
        <f t="shared" si="44"/>
        <v>14</v>
      </c>
      <c r="AJ67" s="17">
        <f t="shared" si="45"/>
        <v>14</v>
      </c>
      <c r="AK67" s="30">
        <f t="shared" si="46"/>
        <v>14</v>
      </c>
      <c r="AL67" s="30">
        <f t="shared" si="47"/>
        <v>14</v>
      </c>
      <c r="AM67" s="69"/>
    </row>
    <row r="68" spans="1:39" ht="81" hidden="1" x14ac:dyDescent="0.25">
      <c r="A68" s="14">
        <v>49</v>
      </c>
      <c r="B68" s="63" t="s">
        <v>105</v>
      </c>
      <c r="C68" s="21" t="s">
        <v>95</v>
      </c>
      <c r="D68" s="73">
        <v>12</v>
      </c>
      <c r="E68" s="40"/>
      <c r="F68" s="40"/>
      <c r="G68" s="40">
        <v>2</v>
      </c>
      <c r="H68" s="40">
        <v>2</v>
      </c>
      <c r="I68" s="40">
        <v>2</v>
      </c>
      <c r="J68" s="40"/>
      <c r="K68" s="84">
        <f t="shared" si="38"/>
        <v>4</v>
      </c>
      <c r="L68" s="84">
        <f t="shared" si="39"/>
        <v>2</v>
      </c>
      <c r="M68" s="40">
        <v>2</v>
      </c>
      <c r="N68" s="40">
        <v>2</v>
      </c>
      <c r="O68" s="40"/>
      <c r="P68" s="40"/>
      <c r="Q68" s="40"/>
      <c r="R68" s="40"/>
      <c r="S68" s="17">
        <f t="shared" si="40"/>
        <v>6</v>
      </c>
      <c r="T68" s="17">
        <f t="shared" si="41"/>
        <v>4</v>
      </c>
      <c r="U68" s="40"/>
      <c r="V68" s="40"/>
      <c r="W68" s="40"/>
      <c r="X68" s="40"/>
      <c r="Y68" s="40"/>
      <c r="Z68" s="40"/>
      <c r="AA68" s="17">
        <f t="shared" si="42"/>
        <v>6</v>
      </c>
      <c r="AB68" s="17">
        <f t="shared" si="43"/>
        <v>4</v>
      </c>
      <c r="AC68" s="67">
        <v>2</v>
      </c>
      <c r="AD68" s="67"/>
      <c r="AE68" s="67">
        <v>2</v>
      </c>
      <c r="AF68" s="67"/>
      <c r="AG68" s="67">
        <v>2</v>
      </c>
      <c r="AH68" s="67"/>
      <c r="AI68" s="17">
        <f t="shared" si="44"/>
        <v>12</v>
      </c>
      <c r="AJ68" s="17">
        <f t="shared" si="45"/>
        <v>4</v>
      </c>
      <c r="AK68" s="30">
        <f t="shared" si="46"/>
        <v>12</v>
      </c>
      <c r="AL68" s="30">
        <f t="shared" si="47"/>
        <v>4</v>
      </c>
      <c r="AM68" s="69"/>
    </row>
    <row r="69" spans="1:39" ht="80.45" hidden="1" customHeight="1" x14ac:dyDescent="0.25">
      <c r="A69" s="14">
        <v>50</v>
      </c>
      <c r="B69" s="63" t="s">
        <v>106</v>
      </c>
      <c r="C69" s="21" t="s">
        <v>87</v>
      </c>
      <c r="D69" s="73">
        <v>12</v>
      </c>
      <c r="E69" s="40">
        <v>2</v>
      </c>
      <c r="F69" s="40">
        <v>2</v>
      </c>
      <c r="G69" s="40">
        <v>1</v>
      </c>
      <c r="H69" s="40">
        <v>1</v>
      </c>
      <c r="I69" s="40">
        <v>2</v>
      </c>
      <c r="J69" s="40">
        <v>2</v>
      </c>
      <c r="K69" s="84">
        <f t="shared" si="38"/>
        <v>5</v>
      </c>
      <c r="L69" s="84">
        <f t="shared" si="39"/>
        <v>5</v>
      </c>
      <c r="M69" s="40">
        <v>1</v>
      </c>
      <c r="N69" s="40"/>
      <c r="O69" s="40"/>
      <c r="P69" s="40"/>
      <c r="Q69" s="40"/>
      <c r="R69" s="40"/>
      <c r="S69" s="17">
        <f t="shared" si="40"/>
        <v>6</v>
      </c>
      <c r="T69" s="17">
        <f t="shared" si="41"/>
        <v>5</v>
      </c>
      <c r="U69" s="40"/>
      <c r="V69" s="40"/>
      <c r="W69" s="40"/>
      <c r="X69" s="40"/>
      <c r="Y69" s="40"/>
      <c r="Z69" s="40"/>
      <c r="AA69" s="17">
        <f t="shared" si="42"/>
        <v>6</v>
      </c>
      <c r="AB69" s="17">
        <f t="shared" si="43"/>
        <v>5</v>
      </c>
      <c r="AC69" s="67">
        <v>2</v>
      </c>
      <c r="AD69" s="67"/>
      <c r="AE69" s="67">
        <v>2</v>
      </c>
      <c r="AF69" s="67"/>
      <c r="AG69" s="67">
        <v>2</v>
      </c>
      <c r="AH69" s="67"/>
      <c r="AI69" s="17">
        <f t="shared" si="44"/>
        <v>12</v>
      </c>
      <c r="AJ69" s="17">
        <f t="shared" si="45"/>
        <v>5</v>
      </c>
      <c r="AK69" s="30">
        <f t="shared" si="46"/>
        <v>12</v>
      </c>
      <c r="AL69" s="30">
        <f t="shared" si="47"/>
        <v>5</v>
      </c>
      <c r="AM69" s="69"/>
    </row>
    <row r="70" spans="1:39" ht="81" hidden="1" customHeight="1" x14ac:dyDescent="0.25">
      <c r="A70" s="14">
        <v>51</v>
      </c>
      <c r="B70" s="63" t="s">
        <v>107</v>
      </c>
      <c r="C70" s="78" t="s">
        <v>113</v>
      </c>
      <c r="D70" s="73"/>
      <c r="E70" s="40"/>
      <c r="F70" s="40"/>
      <c r="G70" s="40"/>
      <c r="H70" s="40">
        <v>1</v>
      </c>
      <c r="I70" s="40"/>
      <c r="J70" s="40">
        <v>1</v>
      </c>
      <c r="K70" s="84">
        <f t="shared" si="38"/>
        <v>0</v>
      </c>
      <c r="L70" s="84">
        <f t="shared" si="39"/>
        <v>2</v>
      </c>
      <c r="M70" s="40"/>
      <c r="N70" s="40"/>
      <c r="O70" s="40"/>
      <c r="P70" s="40"/>
      <c r="Q70" s="40"/>
      <c r="R70" s="40"/>
      <c r="S70" s="17">
        <f t="shared" si="40"/>
        <v>0</v>
      </c>
      <c r="T70" s="17">
        <f t="shared" si="41"/>
        <v>2</v>
      </c>
      <c r="U70" s="40"/>
      <c r="V70" s="40"/>
      <c r="W70" s="40"/>
      <c r="X70" s="40"/>
      <c r="Y70" s="40"/>
      <c r="Z70" s="40"/>
      <c r="AA70" s="17">
        <f t="shared" si="42"/>
        <v>0</v>
      </c>
      <c r="AB70" s="17">
        <f t="shared" si="43"/>
        <v>2</v>
      </c>
      <c r="AC70" s="67"/>
      <c r="AD70" s="67"/>
      <c r="AE70" s="67"/>
      <c r="AF70" s="67"/>
      <c r="AG70" s="67"/>
      <c r="AH70" s="67"/>
      <c r="AI70" s="17">
        <f t="shared" si="44"/>
        <v>0</v>
      </c>
      <c r="AJ70" s="17">
        <f t="shared" si="45"/>
        <v>2</v>
      </c>
      <c r="AK70" s="30">
        <f t="shared" si="46"/>
        <v>0</v>
      </c>
      <c r="AL70" s="30">
        <f t="shared" si="47"/>
        <v>2</v>
      </c>
      <c r="AM70" s="52"/>
    </row>
    <row r="71" spans="1:39" s="35" customFormat="1" ht="81" hidden="1" customHeight="1" x14ac:dyDescent="0.25">
      <c r="A71" s="14">
        <v>51</v>
      </c>
      <c r="B71" s="63" t="s">
        <v>107</v>
      </c>
      <c r="C71" s="78" t="s">
        <v>112</v>
      </c>
      <c r="D71" s="73">
        <v>1</v>
      </c>
      <c r="E71" s="40"/>
      <c r="F71" s="40">
        <v>1</v>
      </c>
      <c r="G71" s="40"/>
      <c r="H71" s="40"/>
      <c r="I71" s="40"/>
      <c r="J71" s="40"/>
      <c r="K71" s="84">
        <f>E71+G71+I71</f>
        <v>0</v>
      </c>
      <c r="L71" s="84">
        <f>F71+H71+J71</f>
        <v>1</v>
      </c>
      <c r="M71" s="40"/>
      <c r="N71" s="40"/>
      <c r="O71" s="40"/>
      <c r="P71" s="40"/>
      <c r="Q71" s="40"/>
      <c r="R71" s="40"/>
      <c r="S71" s="17">
        <f>Q71+O71+M71+K71</f>
        <v>0</v>
      </c>
      <c r="T71" s="17">
        <f>R71+P71+N71+L71</f>
        <v>1</v>
      </c>
      <c r="U71" s="40"/>
      <c r="V71" s="40"/>
      <c r="W71" s="40"/>
      <c r="X71" s="40"/>
      <c r="Y71" s="40"/>
      <c r="Z71" s="40"/>
      <c r="AA71" s="17">
        <f>S71+U71+W71+Y71</f>
        <v>0</v>
      </c>
      <c r="AB71" s="17">
        <f>T71+V71+X71+Z71</f>
        <v>1</v>
      </c>
      <c r="AC71" s="67"/>
      <c r="AD71" s="67"/>
      <c r="AE71" s="67"/>
      <c r="AF71" s="67"/>
      <c r="AG71" s="67">
        <v>1</v>
      </c>
      <c r="AH71" s="67"/>
      <c r="AI71" s="17">
        <f>AG71+AE71+AC71+AA71</f>
        <v>1</v>
      </c>
      <c r="AJ71" s="17">
        <f>AH71+AF71+AD71+AB71</f>
        <v>1</v>
      </c>
      <c r="AK71" s="30">
        <f>AI71</f>
        <v>1</v>
      </c>
      <c r="AL71" s="30">
        <f>AJ71</f>
        <v>1</v>
      </c>
      <c r="AM71" s="52"/>
    </row>
    <row r="72" spans="1:39" s="31" customFormat="1" ht="81.599999999999994" hidden="1" customHeight="1" x14ac:dyDescent="0.25">
      <c r="A72" s="14">
        <v>56</v>
      </c>
      <c r="B72" s="63" t="s">
        <v>89</v>
      </c>
      <c r="C72" s="21" t="s">
        <v>114</v>
      </c>
      <c r="D72" s="73">
        <v>4</v>
      </c>
      <c r="E72" s="40">
        <v>1</v>
      </c>
      <c r="F72" s="40">
        <v>1</v>
      </c>
      <c r="G72" s="40"/>
      <c r="H72" s="40"/>
      <c r="I72" s="40">
        <v>1</v>
      </c>
      <c r="J72" s="40"/>
      <c r="K72" s="84">
        <f t="shared" si="38"/>
        <v>2</v>
      </c>
      <c r="L72" s="84">
        <f t="shared" si="39"/>
        <v>1</v>
      </c>
      <c r="M72" s="40"/>
      <c r="N72" s="40"/>
      <c r="O72" s="40"/>
      <c r="P72" s="40"/>
      <c r="Q72" s="40"/>
      <c r="R72" s="40"/>
      <c r="S72" s="17">
        <f t="shared" si="40"/>
        <v>2</v>
      </c>
      <c r="T72" s="17">
        <f t="shared" si="41"/>
        <v>1</v>
      </c>
      <c r="U72" s="40"/>
      <c r="V72" s="40"/>
      <c r="W72" s="40"/>
      <c r="X72" s="40"/>
      <c r="Y72" s="40"/>
      <c r="Z72" s="40"/>
      <c r="AA72" s="17">
        <f t="shared" si="42"/>
        <v>2</v>
      </c>
      <c r="AB72" s="17">
        <f t="shared" si="43"/>
        <v>1</v>
      </c>
      <c r="AC72" s="67">
        <v>1</v>
      </c>
      <c r="AD72" s="67"/>
      <c r="AE72" s="67">
        <v>1</v>
      </c>
      <c r="AF72" s="67"/>
      <c r="AG72" s="67"/>
      <c r="AH72" s="67"/>
      <c r="AI72" s="17">
        <f t="shared" si="44"/>
        <v>4</v>
      </c>
      <c r="AJ72" s="17">
        <f t="shared" si="45"/>
        <v>1</v>
      </c>
      <c r="AK72" s="30">
        <f t="shared" si="46"/>
        <v>4</v>
      </c>
      <c r="AL72" s="30">
        <f t="shared" si="47"/>
        <v>1</v>
      </c>
      <c r="AM72" s="52"/>
    </row>
    <row r="73" spans="1:39" s="24" customFormat="1" ht="84" hidden="1" customHeight="1" x14ac:dyDescent="0.25">
      <c r="A73" s="14">
        <v>57</v>
      </c>
      <c r="B73" s="63" t="s">
        <v>88</v>
      </c>
      <c r="C73" s="21" t="s">
        <v>115</v>
      </c>
      <c r="D73" s="73">
        <v>4</v>
      </c>
      <c r="E73" s="40"/>
      <c r="F73" s="40"/>
      <c r="G73" s="40"/>
      <c r="H73" s="40"/>
      <c r="I73" s="40">
        <v>1</v>
      </c>
      <c r="J73" s="40"/>
      <c r="K73" s="84">
        <f t="shared" si="38"/>
        <v>1</v>
      </c>
      <c r="L73" s="84">
        <f t="shared" si="39"/>
        <v>0</v>
      </c>
      <c r="M73" s="40"/>
      <c r="N73" s="40"/>
      <c r="O73" s="40"/>
      <c r="P73" s="40"/>
      <c r="Q73" s="40"/>
      <c r="R73" s="40"/>
      <c r="S73" s="17">
        <f t="shared" si="40"/>
        <v>1</v>
      </c>
      <c r="T73" s="17">
        <f t="shared" si="41"/>
        <v>0</v>
      </c>
      <c r="U73" s="40"/>
      <c r="V73" s="40"/>
      <c r="W73" s="40"/>
      <c r="X73" s="40"/>
      <c r="Y73" s="40"/>
      <c r="Z73" s="40"/>
      <c r="AA73" s="17">
        <f t="shared" si="42"/>
        <v>1</v>
      </c>
      <c r="AB73" s="17">
        <f t="shared" si="43"/>
        <v>0</v>
      </c>
      <c r="AC73" s="67">
        <v>1</v>
      </c>
      <c r="AD73" s="67"/>
      <c r="AE73" s="67">
        <v>1</v>
      </c>
      <c r="AF73" s="67"/>
      <c r="AG73" s="67">
        <v>1</v>
      </c>
      <c r="AH73" s="67"/>
      <c r="AI73" s="17">
        <f t="shared" si="44"/>
        <v>4</v>
      </c>
      <c r="AJ73" s="17">
        <f t="shared" si="45"/>
        <v>0</v>
      </c>
      <c r="AK73" s="30">
        <f t="shared" si="46"/>
        <v>4</v>
      </c>
      <c r="AL73" s="30">
        <f t="shared" si="47"/>
        <v>0</v>
      </c>
      <c r="AM73" s="52"/>
    </row>
    <row r="74" spans="1:39" ht="60.75" hidden="1" x14ac:dyDescent="0.25">
      <c r="A74" s="14">
        <v>59</v>
      </c>
      <c r="B74" s="57">
        <v>16</v>
      </c>
      <c r="C74" s="76" t="s">
        <v>116</v>
      </c>
      <c r="D74" s="73">
        <v>8</v>
      </c>
      <c r="E74" s="40"/>
      <c r="F74" s="40"/>
      <c r="G74" s="40">
        <v>4</v>
      </c>
      <c r="H74" s="40">
        <v>4</v>
      </c>
      <c r="I74" s="40">
        <v>1</v>
      </c>
      <c r="J74" s="40">
        <v>4</v>
      </c>
      <c r="K74" s="84">
        <f t="shared" si="38"/>
        <v>5</v>
      </c>
      <c r="L74" s="84">
        <f t="shared" si="39"/>
        <v>8</v>
      </c>
      <c r="M74" s="40"/>
      <c r="N74" s="40"/>
      <c r="O74" s="40"/>
      <c r="P74" s="40"/>
      <c r="Q74" s="40"/>
      <c r="R74" s="40"/>
      <c r="S74" s="17">
        <f t="shared" si="40"/>
        <v>5</v>
      </c>
      <c r="T74" s="17">
        <f t="shared" si="41"/>
        <v>8</v>
      </c>
      <c r="U74" s="40"/>
      <c r="V74" s="40"/>
      <c r="W74" s="40"/>
      <c r="X74" s="40"/>
      <c r="Y74" s="40"/>
      <c r="Z74" s="40"/>
      <c r="AA74" s="17">
        <f t="shared" si="42"/>
        <v>5</v>
      </c>
      <c r="AB74" s="17">
        <f t="shared" si="43"/>
        <v>8</v>
      </c>
      <c r="AC74" s="67">
        <v>1</v>
      </c>
      <c r="AD74" s="67"/>
      <c r="AE74" s="67">
        <v>1</v>
      </c>
      <c r="AF74" s="67"/>
      <c r="AG74" s="67">
        <v>1</v>
      </c>
      <c r="AH74" s="67"/>
      <c r="AI74" s="17">
        <f t="shared" si="44"/>
        <v>8</v>
      </c>
      <c r="AJ74" s="17">
        <f t="shared" si="45"/>
        <v>8</v>
      </c>
      <c r="AK74" s="30">
        <f t="shared" si="46"/>
        <v>8</v>
      </c>
      <c r="AL74" s="30">
        <f t="shared" si="47"/>
        <v>8</v>
      </c>
      <c r="AM74" s="52"/>
    </row>
    <row r="75" spans="1:39" ht="20.25" hidden="1" x14ac:dyDescent="0.25">
      <c r="A75" s="14">
        <v>60</v>
      </c>
      <c r="B75" s="57">
        <v>17</v>
      </c>
      <c r="C75" s="21" t="s">
        <v>117</v>
      </c>
      <c r="D75" s="73">
        <v>3</v>
      </c>
      <c r="E75" s="40">
        <v>1</v>
      </c>
      <c r="F75" s="40">
        <v>1</v>
      </c>
      <c r="G75" s="40">
        <v>1</v>
      </c>
      <c r="H75" s="40"/>
      <c r="I75" s="40">
        <v>1</v>
      </c>
      <c r="J75" s="40">
        <v>2</v>
      </c>
      <c r="K75" s="84">
        <f t="shared" si="38"/>
        <v>3</v>
      </c>
      <c r="L75" s="84">
        <f t="shared" si="39"/>
        <v>3</v>
      </c>
      <c r="M75" s="40"/>
      <c r="N75" s="40"/>
      <c r="O75" s="40"/>
      <c r="P75" s="40"/>
      <c r="Q75" s="40"/>
      <c r="R75" s="40"/>
      <c r="S75" s="17">
        <f t="shared" si="40"/>
        <v>3</v>
      </c>
      <c r="T75" s="17">
        <f t="shared" si="41"/>
        <v>3</v>
      </c>
      <c r="U75" s="40"/>
      <c r="V75" s="40"/>
      <c r="W75" s="40"/>
      <c r="X75" s="40"/>
      <c r="Y75" s="40"/>
      <c r="Z75" s="40"/>
      <c r="AA75" s="17">
        <f t="shared" si="42"/>
        <v>3</v>
      </c>
      <c r="AB75" s="17">
        <f t="shared" si="43"/>
        <v>3</v>
      </c>
      <c r="AC75" s="67"/>
      <c r="AD75" s="67"/>
      <c r="AE75" s="67"/>
      <c r="AF75" s="67"/>
      <c r="AG75" s="67"/>
      <c r="AH75" s="67"/>
      <c r="AI75" s="17">
        <f t="shared" si="44"/>
        <v>3</v>
      </c>
      <c r="AJ75" s="17">
        <f t="shared" si="45"/>
        <v>3</v>
      </c>
      <c r="AK75" s="30">
        <f t="shared" si="46"/>
        <v>3</v>
      </c>
      <c r="AL75" s="30">
        <f t="shared" si="47"/>
        <v>3</v>
      </c>
      <c r="AM75" s="52"/>
    </row>
    <row r="76" spans="1:39" s="31" customFormat="1" ht="107.45" hidden="1" customHeight="1" x14ac:dyDescent="0.25">
      <c r="A76" s="64">
        <v>61</v>
      </c>
      <c r="B76" s="64">
        <v>18</v>
      </c>
      <c r="C76" s="79" t="s">
        <v>118</v>
      </c>
      <c r="D76" s="73">
        <v>135</v>
      </c>
      <c r="E76" s="67">
        <f>0+0+5</f>
        <v>5</v>
      </c>
      <c r="F76" s="67">
        <v>5</v>
      </c>
      <c r="G76" s="67">
        <f>0+0+5</f>
        <v>5</v>
      </c>
      <c r="H76" s="67">
        <f>5</f>
        <v>5</v>
      </c>
      <c r="I76" s="67">
        <v>15</v>
      </c>
      <c r="J76" s="67">
        <v>15</v>
      </c>
      <c r="K76" s="84">
        <f t="shared" si="38"/>
        <v>25</v>
      </c>
      <c r="L76" s="84">
        <f t="shared" si="39"/>
        <v>25</v>
      </c>
      <c r="M76" s="67">
        <v>20</v>
      </c>
      <c r="N76" s="67">
        <v>20</v>
      </c>
      <c r="O76" s="67">
        <f>5+5+10</f>
        <v>20</v>
      </c>
      <c r="P76" s="67">
        <v>30</v>
      </c>
      <c r="Q76" s="67">
        <v>10</v>
      </c>
      <c r="R76" s="67">
        <v>10</v>
      </c>
      <c r="S76" s="17">
        <f t="shared" si="40"/>
        <v>75</v>
      </c>
      <c r="T76" s="17">
        <f t="shared" si="41"/>
        <v>85</v>
      </c>
      <c r="U76" s="67"/>
      <c r="V76" s="67"/>
      <c r="W76" s="67">
        <v>10</v>
      </c>
      <c r="X76" s="67"/>
      <c r="Y76" s="67">
        <v>15</v>
      </c>
      <c r="Z76" s="67"/>
      <c r="AA76" s="17">
        <f t="shared" si="42"/>
        <v>100</v>
      </c>
      <c r="AB76" s="17">
        <f t="shared" si="43"/>
        <v>85</v>
      </c>
      <c r="AC76" s="67">
        <v>15</v>
      </c>
      <c r="AD76" s="67"/>
      <c r="AE76" s="67">
        <f>5+10</f>
        <v>15</v>
      </c>
      <c r="AF76" s="67"/>
      <c r="AG76" s="67">
        <v>5</v>
      </c>
      <c r="AH76" s="67"/>
      <c r="AI76" s="17">
        <f t="shared" si="44"/>
        <v>135</v>
      </c>
      <c r="AJ76" s="17">
        <f t="shared" si="45"/>
        <v>85</v>
      </c>
      <c r="AK76" s="30">
        <f t="shared" si="46"/>
        <v>135</v>
      </c>
      <c r="AL76" s="30">
        <f t="shared" si="47"/>
        <v>85</v>
      </c>
      <c r="AM76" s="53"/>
    </row>
    <row r="77" spans="1:39" ht="103.15" hidden="1" customHeight="1" x14ac:dyDescent="0.25">
      <c r="A77" s="14">
        <v>62</v>
      </c>
      <c r="B77" s="65" t="s">
        <v>28</v>
      </c>
      <c r="C77" s="78" t="s">
        <v>119</v>
      </c>
      <c r="D77" s="73">
        <v>42</v>
      </c>
      <c r="E77" s="67">
        <v>1</v>
      </c>
      <c r="F77" s="67">
        <v>1</v>
      </c>
      <c r="G77" s="67">
        <v>4</v>
      </c>
      <c r="H77" s="67">
        <f>2+4</f>
        <v>6</v>
      </c>
      <c r="I77" s="67">
        <v>4</v>
      </c>
      <c r="J77" s="67">
        <v>6</v>
      </c>
      <c r="K77" s="84">
        <f t="shared" si="38"/>
        <v>9</v>
      </c>
      <c r="L77" s="84">
        <f t="shared" si="39"/>
        <v>13</v>
      </c>
      <c r="M77" s="67"/>
      <c r="N77" s="67"/>
      <c r="O77" s="67"/>
      <c r="P77" s="67"/>
      <c r="Q77" s="67"/>
      <c r="R77" s="67"/>
      <c r="S77" s="17">
        <f t="shared" si="40"/>
        <v>9</v>
      </c>
      <c r="T77" s="17">
        <f t="shared" si="41"/>
        <v>13</v>
      </c>
      <c r="U77" s="67">
        <v>10</v>
      </c>
      <c r="V77" s="67"/>
      <c r="W77" s="67">
        <v>9</v>
      </c>
      <c r="X77" s="67"/>
      <c r="Y77" s="67">
        <v>7</v>
      </c>
      <c r="Z77" s="67"/>
      <c r="AA77" s="17">
        <f t="shared" si="42"/>
        <v>35</v>
      </c>
      <c r="AB77" s="17">
        <f t="shared" si="43"/>
        <v>13</v>
      </c>
      <c r="AC77" s="67">
        <v>4</v>
      </c>
      <c r="AD77" s="67"/>
      <c r="AE77" s="67">
        <v>2</v>
      </c>
      <c r="AF77" s="67"/>
      <c r="AG77" s="67">
        <v>1</v>
      </c>
      <c r="AH77" s="67"/>
      <c r="AI77" s="17">
        <f t="shared" si="44"/>
        <v>42</v>
      </c>
      <c r="AJ77" s="17">
        <f t="shared" si="45"/>
        <v>13</v>
      </c>
      <c r="AK77" s="30">
        <f t="shared" si="46"/>
        <v>42</v>
      </c>
      <c r="AL77" s="30">
        <f t="shared" si="47"/>
        <v>13</v>
      </c>
      <c r="AM77" s="54"/>
    </row>
    <row r="78" spans="1:39" ht="103.9" hidden="1" customHeight="1" x14ac:dyDescent="0.25">
      <c r="A78" s="14">
        <v>63</v>
      </c>
      <c r="B78" s="63" t="s">
        <v>29</v>
      </c>
      <c r="C78" s="21" t="s">
        <v>120</v>
      </c>
      <c r="D78" s="73">
        <v>97</v>
      </c>
      <c r="E78" s="67">
        <f>4+5+8</f>
        <v>17</v>
      </c>
      <c r="F78" s="40">
        <v>17</v>
      </c>
      <c r="G78" s="40">
        <f>5+5+6</f>
        <v>16</v>
      </c>
      <c r="H78" s="40">
        <f>5+6+5</f>
        <v>16</v>
      </c>
      <c r="I78" s="40">
        <f>5+6</f>
        <v>11</v>
      </c>
      <c r="J78" s="40">
        <v>17</v>
      </c>
      <c r="K78" s="84">
        <f t="shared" si="38"/>
        <v>44</v>
      </c>
      <c r="L78" s="84">
        <f t="shared" si="39"/>
        <v>50</v>
      </c>
      <c r="M78" s="40"/>
      <c r="N78" s="40"/>
      <c r="O78" s="40"/>
      <c r="P78" s="40"/>
      <c r="Q78" s="40"/>
      <c r="R78" s="40"/>
      <c r="S78" s="17">
        <f t="shared" si="40"/>
        <v>44</v>
      </c>
      <c r="T78" s="17">
        <f t="shared" si="41"/>
        <v>50</v>
      </c>
      <c r="U78" s="40">
        <v>5</v>
      </c>
      <c r="V78" s="40"/>
      <c r="W78" s="40">
        <v>8</v>
      </c>
      <c r="X78" s="40"/>
      <c r="Y78" s="40">
        <v>9</v>
      </c>
      <c r="Z78" s="40"/>
      <c r="AA78" s="17">
        <f t="shared" si="42"/>
        <v>66</v>
      </c>
      <c r="AB78" s="17">
        <f t="shared" si="43"/>
        <v>50</v>
      </c>
      <c r="AC78" s="67">
        <f>3+3+3</f>
        <v>9</v>
      </c>
      <c r="AD78" s="67"/>
      <c r="AE78" s="67">
        <f>3+3+3</f>
        <v>9</v>
      </c>
      <c r="AF78" s="67"/>
      <c r="AG78" s="67">
        <v>13</v>
      </c>
      <c r="AH78" s="67"/>
      <c r="AI78" s="17">
        <f t="shared" si="44"/>
        <v>97</v>
      </c>
      <c r="AJ78" s="17">
        <f t="shared" si="45"/>
        <v>50</v>
      </c>
      <c r="AK78" s="30">
        <f t="shared" si="46"/>
        <v>97</v>
      </c>
      <c r="AL78" s="30">
        <f t="shared" si="47"/>
        <v>50</v>
      </c>
      <c r="AM78" s="54"/>
    </row>
    <row r="79" spans="1:39" ht="105.6" hidden="1" customHeight="1" x14ac:dyDescent="0.25">
      <c r="A79" s="64">
        <v>64</v>
      </c>
      <c r="B79" s="66" t="s">
        <v>30</v>
      </c>
      <c r="C79" s="78" t="s">
        <v>121</v>
      </c>
      <c r="D79" s="73">
        <v>101</v>
      </c>
      <c r="E79" s="67">
        <f>5+5+2</f>
        <v>12</v>
      </c>
      <c r="F79" s="67">
        <v>12</v>
      </c>
      <c r="G79" s="67">
        <f>3+5+2</f>
        <v>10</v>
      </c>
      <c r="H79" s="67">
        <f>5+2+1</f>
        <v>8</v>
      </c>
      <c r="I79" s="67">
        <f>3+10+2</f>
        <v>15</v>
      </c>
      <c r="J79" s="67">
        <v>7</v>
      </c>
      <c r="K79" s="84">
        <f t="shared" si="38"/>
        <v>37</v>
      </c>
      <c r="L79" s="84">
        <f t="shared" si="39"/>
        <v>27</v>
      </c>
      <c r="M79" s="67"/>
      <c r="N79" s="67"/>
      <c r="O79" s="67"/>
      <c r="P79" s="67"/>
      <c r="Q79" s="67"/>
      <c r="R79" s="67"/>
      <c r="S79" s="17">
        <f t="shared" si="40"/>
        <v>37</v>
      </c>
      <c r="T79" s="17">
        <f t="shared" si="41"/>
        <v>27</v>
      </c>
      <c r="U79" s="67">
        <v>5</v>
      </c>
      <c r="V79" s="67"/>
      <c r="W79" s="67">
        <v>3</v>
      </c>
      <c r="X79" s="67"/>
      <c r="Y79" s="67">
        <v>4</v>
      </c>
      <c r="Z79" s="67"/>
      <c r="AA79" s="17">
        <f t="shared" si="42"/>
        <v>49</v>
      </c>
      <c r="AB79" s="17">
        <f t="shared" si="43"/>
        <v>27</v>
      </c>
      <c r="AC79" s="67">
        <f>5+7+5</f>
        <v>17</v>
      </c>
      <c r="AD79" s="67"/>
      <c r="AE79" s="67">
        <f>5+7+7</f>
        <v>19</v>
      </c>
      <c r="AF79" s="67"/>
      <c r="AG79" s="67">
        <f>5+5+6</f>
        <v>16</v>
      </c>
      <c r="AH79" s="67"/>
      <c r="AI79" s="17">
        <f t="shared" si="44"/>
        <v>101</v>
      </c>
      <c r="AJ79" s="17">
        <f t="shared" si="45"/>
        <v>27</v>
      </c>
      <c r="AK79" s="30">
        <f t="shared" si="46"/>
        <v>101</v>
      </c>
      <c r="AL79" s="30">
        <f t="shared" si="47"/>
        <v>27</v>
      </c>
      <c r="AM79" s="55"/>
    </row>
    <row r="80" spans="1:39" ht="142.9" hidden="1" customHeight="1" x14ac:dyDescent="0.25">
      <c r="A80" s="64">
        <v>68</v>
      </c>
      <c r="B80" s="68">
        <v>21</v>
      </c>
      <c r="C80" s="78" t="s">
        <v>122</v>
      </c>
      <c r="D80" s="73">
        <v>107</v>
      </c>
      <c r="E80" s="67">
        <v>10</v>
      </c>
      <c r="F80" s="67">
        <v>18</v>
      </c>
      <c r="G80" s="67">
        <v>7</v>
      </c>
      <c r="H80" s="67">
        <v>3</v>
      </c>
      <c r="I80" s="67">
        <v>7</v>
      </c>
      <c r="J80" s="67">
        <v>13</v>
      </c>
      <c r="K80" s="84">
        <f t="shared" si="38"/>
        <v>24</v>
      </c>
      <c r="L80" s="84">
        <f t="shared" si="39"/>
        <v>34</v>
      </c>
      <c r="M80" s="67">
        <v>12</v>
      </c>
      <c r="N80" s="67">
        <v>13</v>
      </c>
      <c r="O80" s="67">
        <v>7</v>
      </c>
      <c r="P80" s="67">
        <v>8</v>
      </c>
      <c r="Q80" s="67">
        <f>3+3+1</f>
        <v>7</v>
      </c>
      <c r="R80" s="67">
        <v>12</v>
      </c>
      <c r="S80" s="17">
        <f t="shared" si="40"/>
        <v>50</v>
      </c>
      <c r="T80" s="17">
        <f t="shared" si="41"/>
        <v>67</v>
      </c>
      <c r="U80" s="67">
        <f>3+3+5</f>
        <v>11</v>
      </c>
      <c r="V80" s="67"/>
      <c r="W80" s="67">
        <f>3+3+5</f>
        <v>11</v>
      </c>
      <c r="X80" s="67"/>
      <c r="Y80" s="67">
        <v>8</v>
      </c>
      <c r="Z80" s="67"/>
      <c r="AA80" s="17">
        <f t="shared" si="42"/>
        <v>80</v>
      </c>
      <c r="AB80" s="17">
        <f t="shared" si="43"/>
        <v>67</v>
      </c>
      <c r="AC80" s="67">
        <f>3+3+1+7</f>
        <v>14</v>
      </c>
      <c r="AD80" s="67"/>
      <c r="AE80" s="67">
        <f>2+3+1+2</f>
        <v>8</v>
      </c>
      <c r="AF80" s="67"/>
      <c r="AG80" s="67">
        <v>5</v>
      </c>
      <c r="AH80" s="67"/>
      <c r="AI80" s="17">
        <f t="shared" si="44"/>
        <v>107</v>
      </c>
      <c r="AJ80" s="17">
        <f t="shared" si="45"/>
        <v>67</v>
      </c>
      <c r="AK80" s="30">
        <f t="shared" si="46"/>
        <v>107</v>
      </c>
      <c r="AL80" s="30">
        <f t="shared" si="47"/>
        <v>67</v>
      </c>
      <c r="AM80" s="56"/>
    </row>
    <row r="81" spans="1:39" ht="69" hidden="1" customHeight="1" x14ac:dyDescent="0.25">
      <c r="A81" s="64">
        <v>70</v>
      </c>
      <c r="B81" s="68">
        <v>23</v>
      </c>
      <c r="C81" s="78" t="s">
        <v>123</v>
      </c>
      <c r="D81" s="73">
        <v>551</v>
      </c>
      <c r="E81" s="67">
        <f>200+95</f>
        <v>295</v>
      </c>
      <c r="F81" s="67">
        <v>280</v>
      </c>
      <c r="G81" s="67">
        <v>17</v>
      </c>
      <c r="H81" s="67">
        <f>11+1+14</f>
        <v>26</v>
      </c>
      <c r="I81" s="67">
        <v>16</v>
      </c>
      <c r="J81" s="67">
        <v>31</v>
      </c>
      <c r="K81" s="84">
        <f t="shared" si="38"/>
        <v>328</v>
      </c>
      <c r="L81" s="84">
        <f t="shared" si="39"/>
        <v>337</v>
      </c>
      <c r="M81" s="67">
        <v>21</v>
      </c>
      <c r="N81" s="67">
        <v>17</v>
      </c>
      <c r="O81" s="67">
        <v>21</v>
      </c>
      <c r="P81" s="67">
        <v>39</v>
      </c>
      <c r="Q81" s="67">
        <v>41</v>
      </c>
      <c r="R81" s="67">
        <v>22</v>
      </c>
      <c r="S81" s="17">
        <f t="shared" si="40"/>
        <v>411</v>
      </c>
      <c r="T81" s="17">
        <f t="shared" si="41"/>
        <v>415</v>
      </c>
      <c r="U81" s="67">
        <f>10+10+15</f>
        <v>35</v>
      </c>
      <c r="V81" s="67"/>
      <c r="W81" s="67">
        <f>10+10+14</f>
        <v>34</v>
      </c>
      <c r="X81" s="67"/>
      <c r="Y81" s="67">
        <f>10+10+1</f>
        <v>21</v>
      </c>
      <c r="Z81" s="67"/>
      <c r="AA81" s="17">
        <f t="shared" si="42"/>
        <v>501</v>
      </c>
      <c r="AB81" s="17">
        <f t="shared" si="43"/>
        <v>415</v>
      </c>
      <c r="AC81" s="67">
        <f>4+10+7</f>
        <v>21</v>
      </c>
      <c r="AD81" s="67"/>
      <c r="AE81" s="67">
        <f>10+7</f>
        <v>17</v>
      </c>
      <c r="AF81" s="67"/>
      <c r="AG81" s="67">
        <f>5+7</f>
        <v>12</v>
      </c>
      <c r="AH81" s="67"/>
      <c r="AI81" s="17">
        <f t="shared" si="44"/>
        <v>551</v>
      </c>
      <c r="AJ81" s="17">
        <f t="shared" si="45"/>
        <v>415</v>
      </c>
      <c r="AK81" s="30">
        <f t="shared" si="46"/>
        <v>551</v>
      </c>
      <c r="AL81" s="30">
        <f t="shared" si="47"/>
        <v>415</v>
      </c>
      <c r="AM81" s="56"/>
    </row>
    <row r="82" spans="1:39" ht="183" hidden="1" customHeight="1" x14ac:dyDescent="0.25">
      <c r="A82" s="14">
        <v>71</v>
      </c>
      <c r="B82" s="57">
        <v>24</v>
      </c>
      <c r="C82" s="21" t="s">
        <v>124</v>
      </c>
      <c r="D82" s="73">
        <v>892</v>
      </c>
      <c r="E82" s="40">
        <v>80</v>
      </c>
      <c r="F82" s="40">
        <v>74</v>
      </c>
      <c r="G82" s="40">
        <v>8</v>
      </c>
      <c r="H82" s="40">
        <v>45</v>
      </c>
      <c r="I82" s="40">
        <v>13</v>
      </c>
      <c r="J82" s="88">
        <v>14</v>
      </c>
      <c r="K82" s="84">
        <f t="shared" si="38"/>
        <v>101</v>
      </c>
      <c r="L82" s="84">
        <f t="shared" si="39"/>
        <v>133</v>
      </c>
      <c r="M82" s="40">
        <v>88</v>
      </c>
      <c r="N82" s="40">
        <v>59</v>
      </c>
      <c r="O82" s="40">
        <v>88</v>
      </c>
      <c r="P82" s="40">
        <v>74</v>
      </c>
      <c r="Q82" s="40">
        <v>105</v>
      </c>
      <c r="R82" s="40">
        <v>72</v>
      </c>
      <c r="S82" s="17">
        <f t="shared" si="40"/>
        <v>382</v>
      </c>
      <c r="T82" s="17">
        <f t="shared" si="41"/>
        <v>338</v>
      </c>
      <c r="U82" s="40">
        <v>70</v>
      </c>
      <c r="V82" s="40"/>
      <c r="W82" s="40">
        <v>83</v>
      </c>
      <c r="X82" s="40"/>
      <c r="Y82" s="40">
        <v>83</v>
      </c>
      <c r="Z82" s="40"/>
      <c r="AA82" s="17">
        <f t="shared" si="42"/>
        <v>618</v>
      </c>
      <c r="AB82" s="17">
        <f t="shared" si="43"/>
        <v>338</v>
      </c>
      <c r="AC82" s="67">
        <v>92</v>
      </c>
      <c r="AD82" s="67"/>
      <c r="AE82" s="67">
        <v>91</v>
      </c>
      <c r="AF82" s="67"/>
      <c r="AG82" s="67">
        <v>91</v>
      </c>
      <c r="AH82" s="67"/>
      <c r="AI82" s="17">
        <f t="shared" si="44"/>
        <v>892</v>
      </c>
      <c r="AJ82" s="17">
        <f t="shared" si="45"/>
        <v>338</v>
      </c>
      <c r="AK82" s="30">
        <f t="shared" si="46"/>
        <v>892</v>
      </c>
      <c r="AL82" s="30">
        <f t="shared" si="47"/>
        <v>338</v>
      </c>
      <c r="AM82" s="51"/>
    </row>
    <row r="83" spans="1:39" s="35" customFormat="1" ht="87" hidden="1" customHeight="1" x14ac:dyDescent="0.25">
      <c r="A83" s="14">
        <v>72</v>
      </c>
      <c r="B83" s="90">
        <v>25</v>
      </c>
      <c r="C83" s="21" t="s">
        <v>125</v>
      </c>
      <c r="D83" s="73"/>
      <c r="E83" s="40"/>
      <c r="F83" s="40">
        <v>4</v>
      </c>
      <c r="G83" s="40"/>
      <c r="H83" s="40">
        <v>4</v>
      </c>
      <c r="I83" s="40"/>
      <c r="J83" s="40">
        <v>5</v>
      </c>
      <c r="K83" s="84">
        <f t="shared" ref="K83" si="48">E83+G83+I83</f>
        <v>0</v>
      </c>
      <c r="L83" s="84">
        <f t="shared" ref="L83" si="49">F83+H83+J83</f>
        <v>13</v>
      </c>
      <c r="M83" s="40"/>
      <c r="N83" s="40">
        <v>5</v>
      </c>
      <c r="O83" s="40"/>
      <c r="P83" s="40"/>
      <c r="Q83" s="40"/>
      <c r="R83" s="40">
        <v>7</v>
      </c>
      <c r="S83" s="17">
        <f t="shared" ref="S83" si="50">Q83+O83+M83+K83</f>
        <v>0</v>
      </c>
      <c r="T83" s="17">
        <f t="shared" ref="T83" si="51">R83+P83+N83+L83</f>
        <v>25</v>
      </c>
      <c r="U83" s="40"/>
      <c r="V83" s="40"/>
      <c r="W83" s="40"/>
      <c r="X83" s="40"/>
      <c r="Y83" s="40"/>
      <c r="Z83" s="40"/>
      <c r="AA83" s="17">
        <f t="shared" ref="AA83" si="52">S83+U83+W83+Y83</f>
        <v>0</v>
      </c>
      <c r="AB83" s="17">
        <f t="shared" ref="AB83" si="53">T83+V83+X83+Z83</f>
        <v>25</v>
      </c>
      <c r="AC83" s="67"/>
      <c r="AD83" s="67"/>
      <c r="AE83" s="67"/>
      <c r="AF83" s="67"/>
      <c r="AG83" s="67"/>
      <c r="AH83" s="67"/>
      <c r="AI83" s="83">
        <f t="shared" ref="AI83" si="54">AG83+AE83+AC83+AA83</f>
        <v>0</v>
      </c>
      <c r="AJ83" s="83">
        <f t="shared" ref="AJ83" si="55">AH83+AF83+AD83+AB83</f>
        <v>25</v>
      </c>
      <c r="AK83" s="87">
        <f t="shared" ref="AK83" si="56">AI83</f>
        <v>0</v>
      </c>
      <c r="AL83" s="30">
        <f t="shared" ref="AL83" si="57">AJ83</f>
        <v>25</v>
      </c>
      <c r="AM83" s="51"/>
    </row>
    <row r="84" spans="1:39" ht="202.5" hidden="1" x14ac:dyDescent="0.3">
      <c r="A84" s="14">
        <v>73</v>
      </c>
      <c r="B84" s="99" t="s">
        <v>128</v>
      </c>
      <c r="C84" s="98" t="s">
        <v>129</v>
      </c>
      <c r="D84" s="25">
        <v>208</v>
      </c>
      <c r="E84" s="40"/>
      <c r="F84" s="40"/>
      <c r="G84" s="40"/>
      <c r="H84" s="40"/>
      <c r="I84" s="40"/>
      <c r="J84" s="40"/>
      <c r="K84" s="84">
        <f t="shared" si="38"/>
        <v>0</v>
      </c>
      <c r="L84" s="84">
        <f t="shared" si="39"/>
        <v>0</v>
      </c>
      <c r="M84" s="40">
        <v>10</v>
      </c>
      <c r="N84" s="40"/>
      <c r="O84" s="40">
        <v>40</v>
      </c>
      <c r="P84" s="40">
        <v>46</v>
      </c>
      <c r="Q84" s="40">
        <v>48</v>
      </c>
      <c r="R84" s="40">
        <v>109</v>
      </c>
      <c r="S84" s="17">
        <f t="shared" si="40"/>
        <v>98</v>
      </c>
      <c r="T84" s="17">
        <f t="shared" si="41"/>
        <v>155</v>
      </c>
      <c r="U84" s="40">
        <v>43</v>
      </c>
      <c r="V84" s="40"/>
      <c r="W84" s="40">
        <v>43</v>
      </c>
      <c r="X84" s="40"/>
      <c r="Y84" s="40">
        <v>24</v>
      </c>
      <c r="Z84" s="40"/>
      <c r="AA84" s="17">
        <f t="shared" si="42"/>
        <v>208</v>
      </c>
      <c r="AB84" s="17">
        <f t="shared" si="43"/>
        <v>155</v>
      </c>
      <c r="AC84" s="67"/>
      <c r="AD84" s="67"/>
      <c r="AE84" s="67"/>
      <c r="AF84" s="67"/>
      <c r="AG84" s="67"/>
      <c r="AH84" s="67"/>
      <c r="AI84" s="17">
        <f t="shared" si="44"/>
        <v>208</v>
      </c>
      <c r="AJ84" s="17">
        <f t="shared" si="45"/>
        <v>155</v>
      </c>
      <c r="AK84" s="30">
        <f t="shared" si="46"/>
        <v>208</v>
      </c>
      <c r="AL84" s="30">
        <f t="shared" si="47"/>
        <v>155</v>
      </c>
      <c r="AM84" s="52"/>
    </row>
    <row r="85" spans="1:39" ht="20.25" x14ac:dyDescent="0.3">
      <c r="C85" s="9"/>
      <c r="D85" s="9"/>
      <c r="E85" s="9"/>
      <c r="F85" s="9"/>
      <c r="I85" s="6"/>
      <c r="J85" s="6"/>
      <c r="K85" s="6"/>
      <c r="L85" s="6"/>
      <c r="M85" s="6"/>
      <c r="N85" s="6"/>
    </row>
    <row r="86" spans="1:39" ht="20.25" x14ac:dyDescent="0.3">
      <c r="C86" s="10"/>
      <c r="D86" s="10"/>
      <c r="E86" s="9"/>
      <c r="F86" s="9"/>
      <c r="G86" s="7"/>
      <c r="H86" s="7"/>
      <c r="I86" s="8"/>
      <c r="J86" s="8"/>
      <c r="K86" s="8"/>
      <c r="L86" s="8"/>
      <c r="M86" s="8"/>
      <c r="N86" s="8"/>
      <c r="O86" s="8"/>
      <c r="P86" s="8"/>
      <c r="Q86" s="8"/>
      <c r="R86" s="7"/>
      <c r="S86" s="7"/>
      <c r="T86" s="7"/>
      <c r="U86" s="7"/>
      <c r="V86" s="7"/>
      <c r="W86" s="6"/>
    </row>
    <row r="87" spans="1:39" ht="20.25" x14ac:dyDescent="0.3">
      <c r="C87" s="9"/>
      <c r="D87" s="9"/>
      <c r="E87" s="9"/>
      <c r="F87" s="9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39" s="35" customFormat="1" ht="20.25" x14ac:dyDescent="0.3">
      <c r="A88" s="2"/>
      <c r="C88" s="10"/>
      <c r="D88" s="10"/>
      <c r="E88" s="9"/>
      <c r="F88" s="9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Y88" s="96"/>
    </row>
    <row r="89" spans="1:39" ht="20.25" x14ac:dyDescent="0.3">
      <c r="C89" s="9"/>
      <c r="D89" s="9"/>
      <c r="E89" s="9"/>
      <c r="F89" s="9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39" ht="20.25" x14ac:dyDescent="0.3">
      <c r="C90" s="9"/>
      <c r="D90" s="9"/>
      <c r="E90" s="9"/>
      <c r="F90" s="9"/>
      <c r="G90" s="7"/>
      <c r="H90" s="7"/>
      <c r="I90" s="8"/>
      <c r="J90" s="8"/>
      <c r="K90" s="8"/>
      <c r="L90" s="8"/>
      <c r="M90" s="8"/>
      <c r="N90" s="8"/>
      <c r="O90" s="8"/>
      <c r="P90" s="8"/>
      <c r="Q90" s="8"/>
      <c r="R90" s="7"/>
      <c r="S90" s="7"/>
      <c r="T90" s="7"/>
      <c r="U90" s="7"/>
      <c r="V90" s="7"/>
    </row>
    <row r="91" spans="1:39" ht="20.25" x14ac:dyDescent="0.3">
      <c r="C91" s="75"/>
      <c r="D91" s="10"/>
      <c r="E91" s="9"/>
      <c r="F91" s="9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39" ht="20.25" x14ac:dyDescent="0.3">
      <c r="C92" s="74"/>
      <c r="D92" s="9"/>
      <c r="E92" s="9"/>
      <c r="F92" s="9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</sheetData>
  <protectedRanges>
    <protectedRange sqref="AK54:AK84 D54:D83" name="Диапазон4"/>
    <protectedRange sqref="D84 D31:D52" name="Диапазон3"/>
    <protectedRange sqref="D24:D28 E24:E28 K24:K28 G24:G28 I24:I28 M24:M28 O24:O28 Q24:Q28 S24:S28 U24:U28 W24:W28 Y24:Y28 AA24:AA28 AC24:AC28 AE24:AE28 AG24:AG28 AI24:AI28 AK24:AK28" name="Диапазон2"/>
    <protectedRange sqref="D14:D22" name="Диапазон1"/>
  </protectedRanges>
  <mergeCells count="24">
    <mergeCell ref="AC3:AL3"/>
    <mergeCell ref="E7:AL7"/>
    <mergeCell ref="B8:B10"/>
    <mergeCell ref="A8:A10"/>
    <mergeCell ref="AC9:AD9"/>
    <mergeCell ref="AE9:AF9"/>
    <mergeCell ref="Q9:R9"/>
    <mergeCell ref="U9:V9"/>
    <mergeCell ref="W9:X9"/>
    <mergeCell ref="Y9:Z9"/>
    <mergeCell ref="AA9:AB9"/>
    <mergeCell ref="AK9:AL9"/>
    <mergeCell ref="E8:AL8"/>
    <mergeCell ref="D8:D10"/>
    <mergeCell ref="C8:C10"/>
    <mergeCell ref="E9:F9"/>
    <mergeCell ref="G9:H9"/>
    <mergeCell ref="I9:J9"/>
    <mergeCell ref="K9:L9"/>
    <mergeCell ref="M9:N9"/>
    <mergeCell ref="O9:P9"/>
    <mergeCell ref="S9:T9"/>
    <mergeCell ref="AG9:AH9"/>
    <mergeCell ref="AI9:AJ9"/>
  </mergeCells>
  <pageMargins left="0.70866141732283472" right="0.70866141732283472" top="0.74803149606299213" bottom="0.74803149606299213" header="0.31496062992125984" footer="0.31496062992125984"/>
  <pageSetup paperSize="9" scale="28" firstPageNumber="6" fitToHeight="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 Объем трудозатрат и стоимости</vt:lpstr>
      <vt:lpstr>'2 Объем трудозатрат и стоимости'!Заголовки_для_печати</vt:lpstr>
      <vt:lpstr>'2 Объем трудозатрат и стоимости'!Область_печати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Карканица Е.П.</dc:creator>
  <cp:lastModifiedBy>МойсюкЛЮ</cp:lastModifiedBy>
  <cp:lastPrinted>2020-06-01T10:17:14Z</cp:lastPrinted>
  <dcterms:created xsi:type="dcterms:W3CDTF">2018-07-06T05:16:45Z</dcterms:created>
  <dcterms:modified xsi:type="dcterms:W3CDTF">2020-07-17T06:51:53Z</dcterms:modified>
</cp:coreProperties>
</file>